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K:\＠＠＠＠＠相談支援課\令和８年度\06 地域包括支援センター\R8.6～契約書　料金表（案）\"/>
    </mc:Choice>
  </mc:AlternateContent>
  <xr:revisionPtr revIDLastSave="0" documentId="13_ncr:1_{BC374CC6-CA4C-4CA0-A1EE-2856F2BF55CF}" xr6:coauthVersionLast="47" xr6:coauthVersionMax="47" xr10:uidLastSave="{00000000-0000-0000-0000-000000000000}"/>
  <bookViews>
    <workbookView xWindow="-120" yWindow="-120" windowWidth="29040" windowHeight="15840" tabRatio="718" activeTab="1" xr2:uid="{1A91EE44-5BD7-4056-91C2-DAAD87070B14}"/>
  </bookViews>
  <sheets>
    <sheet name="【記入例】請求書" sheetId="32" r:id="rId1"/>
    <sheet name="請求書" sheetId="24" r:id="rId2"/>
    <sheet name="初期設定" sheetId="18" state="hidden" r:id="rId3"/>
    <sheet name="単位表" sheetId="30" state="hidden" r:id="rId4"/>
  </sheets>
  <definedNames>
    <definedName name="_xlnm.Print_Area" localSheetId="0">【記入例】請求書!$A$1:$N$44</definedName>
    <definedName name="_xlnm.Print_Area" localSheetId="1">請求書!$A$1:$N$44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6" i="24" l="1"/>
  <c r="V7" i="24"/>
  <c r="S8" i="24"/>
  <c r="R8" i="24"/>
  <c r="U7" i="24"/>
  <c r="T7" i="24"/>
  <c r="S7" i="24"/>
  <c r="R7" i="24"/>
  <c r="V6" i="24"/>
  <c r="U6" i="24"/>
  <c r="T6" i="24"/>
  <c r="S6" i="24"/>
  <c r="R6" i="24"/>
  <c r="Q35" i="32"/>
  <c r="U35" i="32" s="1"/>
  <c r="Q34" i="32"/>
  <c r="U34" i="32" s="1"/>
  <c r="P34" i="32"/>
  <c r="S34" i="32" s="1"/>
  <c r="Q33" i="32"/>
  <c r="U33" i="32" s="1"/>
  <c r="Q32" i="32"/>
  <c r="R32" i="32" s="1"/>
  <c r="K32" i="32" s="1"/>
  <c r="P32" i="32"/>
  <c r="Q31" i="32"/>
  <c r="U31" i="32" s="1"/>
  <c r="Q30" i="32"/>
  <c r="U30" i="32" s="1"/>
  <c r="Q29" i="32"/>
  <c r="U29" i="32" s="1"/>
  <c r="Q28" i="32"/>
  <c r="R28" i="32" s="1"/>
  <c r="P28" i="32"/>
  <c r="T30" i="32" s="1"/>
  <c r="Q27" i="32"/>
  <c r="U27" i="32" s="1"/>
  <c r="Q26" i="32"/>
  <c r="R26" i="32" s="1"/>
  <c r="P26" i="32"/>
  <c r="Q25" i="32"/>
  <c r="U25" i="32" s="1"/>
  <c r="Q24" i="32"/>
  <c r="U24" i="32" s="1"/>
  <c r="P24" i="32"/>
  <c r="Q23" i="32"/>
  <c r="U23" i="32" s="1"/>
  <c r="Q22" i="32"/>
  <c r="U22" i="32" s="1"/>
  <c r="Q21" i="32"/>
  <c r="U21" i="32" s="1"/>
  <c r="Q20" i="32"/>
  <c r="U20" i="32" s="1"/>
  <c r="P20" i="32"/>
  <c r="Q19" i="32"/>
  <c r="Q18" i="32"/>
  <c r="U18" i="32" s="1"/>
  <c r="P18" i="32"/>
  <c r="C18" i="32" s="1"/>
  <c r="Q17" i="32"/>
  <c r="U17" i="32" s="1"/>
  <c r="Q16" i="32"/>
  <c r="U16" i="32" s="1"/>
  <c r="P16" i="32"/>
  <c r="X4" i="32"/>
  <c r="W4" i="32"/>
  <c r="V4" i="32"/>
  <c r="U4" i="32"/>
  <c r="T4" i="32"/>
  <c r="S4" i="32"/>
  <c r="X3" i="32"/>
  <c r="W3" i="32"/>
  <c r="V3" i="32"/>
  <c r="U3" i="32"/>
  <c r="T3" i="32"/>
  <c r="S3" i="32"/>
  <c r="X1" i="32"/>
  <c r="W1" i="32"/>
  <c r="S1" i="32"/>
  <c r="S8" i="32" s="1"/>
  <c r="T8" i="32" s="1"/>
  <c r="U8" i="32" s="1"/>
  <c r="V8" i="32" s="1"/>
  <c r="W8" i="32" s="1"/>
  <c r="X8" i="32" s="1"/>
  <c r="Y8" i="32" s="1"/>
  <c r="Z8" i="32" s="1"/>
  <c r="Q35" i="24"/>
  <c r="U35" i="24" s="1"/>
  <c r="Q34" i="24"/>
  <c r="U34" i="24" s="1"/>
  <c r="Q33" i="24"/>
  <c r="U33" i="24" s="1"/>
  <c r="Q32" i="24"/>
  <c r="U32" i="24" s="1"/>
  <c r="Q31" i="24"/>
  <c r="R31" i="24" s="1"/>
  <c r="Q30" i="24"/>
  <c r="R30" i="24" s="1"/>
  <c r="Q29" i="24"/>
  <c r="R29" i="24" s="1"/>
  <c r="Q28" i="24"/>
  <c r="U28" i="24" s="1"/>
  <c r="Q27" i="24"/>
  <c r="U27" i="24" s="1"/>
  <c r="Q26" i="24"/>
  <c r="U26" i="24" s="1"/>
  <c r="Q25" i="24"/>
  <c r="U25" i="24" s="1"/>
  <c r="Q24" i="24"/>
  <c r="U24" i="24" s="1"/>
  <c r="Q23" i="24"/>
  <c r="U23" i="24" s="1"/>
  <c r="Q22" i="24"/>
  <c r="U22" i="24" s="1"/>
  <c r="Q21" i="24"/>
  <c r="U21" i="24" s="1"/>
  <c r="Q20" i="24"/>
  <c r="U20" i="24" s="1"/>
  <c r="Q19" i="24"/>
  <c r="U19" i="24" s="1"/>
  <c r="Q18" i="24"/>
  <c r="U18" i="24" s="1"/>
  <c r="Q17" i="24"/>
  <c r="U17" i="24" s="1"/>
  <c r="Q16" i="24"/>
  <c r="U16" i="24" s="1"/>
  <c r="P34" i="24"/>
  <c r="S35" i="24" s="1"/>
  <c r="P32" i="24"/>
  <c r="P28" i="24"/>
  <c r="C28" i="24" s="1"/>
  <c r="P26" i="24"/>
  <c r="P24" i="24"/>
  <c r="R32" i="24"/>
  <c r="K32" i="24" s="1"/>
  <c r="P16" i="24"/>
  <c r="P20" i="24"/>
  <c r="C20" i="24" s="1"/>
  <c r="P18" i="24"/>
  <c r="X4" i="24"/>
  <c r="W4" i="24"/>
  <c r="V4" i="24"/>
  <c r="U4" i="24"/>
  <c r="T4" i="24"/>
  <c r="S4" i="24"/>
  <c r="X3" i="24"/>
  <c r="W3" i="24"/>
  <c r="V3" i="24"/>
  <c r="U3" i="24"/>
  <c r="T3" i="24"/>
  <c r="S3" i="24"/>
  <c r="X1" i="24"/>
  <c r="W1" i="24"/>
  <c r="S1" i="24"/>
  <c r="R10" i="24" l="1"/>
  <c r="S10" i="24" s="1"/>
  <c r="T10" i="24" s="1"/>
  <c r="U10" i="24" s="1"/>
  <c r="V10" i="24" s="1"/>
  <c r="W10" i="24" s="1"/>
  <c r="X10" i="24" s="1"/>
  <c r="Y10" i="24" s="1"/>
  <c r="S28" i="32"/>
  <c r="R33" i="24"/>
  <c r="K33" i="24" s="1"/>
  <c r="U28" i="32"/>
  <c r="V28" i="32" s="1"/>
  <c r="L28" i="32" s="1"/>
  <c r="W28" i="32" s="1"/>
  <c r="R19" i="32"/>
  <c r="R21" i="32"/>
  <c r="S30" i="24"/>
  <c r="T23" i="32"/>
  <c r="R27" i="32"/>
  <c r="R24" i="24"/>
  <c r="K24" i="24" s="1"/>
  <c r="T30" i="24"/>
  <c r="K30" i="24" s="1"/>
  <c r="R24" i="32"/>
  <c r="K24" i="32" s="1"/>
  <c r="P31" i="32"/>
  <c r="S34" i="24"/>
  <c r="R16" i="32"/>
  <c r="K16" i="32" s="1"/>
  <c r="R22" i="32"/>
  <c r="R33" i="32"/>
  <c r="K33" i="32" s="1"/>
  <c r="R17" i="32"/>
  <c r="K17" i="32" s="1"/>
  <c r="C28" i="32"/>
  <c r="C22" i="24"/>
  <c r="R25" i="24"/>
  <c r="K25" i="24" s="1"/>
  <c r="S22" i="32"/>
  <c r="C26" i="24"/>
  <c r="K28" i="32"/>
  <c r="S21" i="32"/>
  <c r="C30" i="32"/>
  <c r="S20" i="32"/>
  <c r="U19" i="32"/>
  <c r="R31" i="32"/>
  <c r="R30" i="32"/>
  <c r="R35" i="32"/>
  <c r="S26" i="32"/>
  <c r="K26" i="32" s="1"/>
  <c r="S19" i="32"/>
  <c r="K19" i="32" s="1"/>
  <c r="R25" i="32"/>
  <c r="K25" i="32" s="1"/>
  <c r="P30" i="32"/>
  <c r="U32" i="32"/>
  <c r="V32" i="32" s="1"/>
  <c r="L32" i="32" s="1"/>
  <c r="W32" i="32" s="1"/>
  <c r="R18" i="32"/>
  <c r="S31" i="32"/>
  <c r="S18" i="32"/>
  <c r="P23" i="32"/>
  <c r="R29" i="32"/>
  <c r="S30" i="32"/>
  <c r="T31" i="32"/>
  <c r="S35" i="32"/>
  <c r="T22" i="32"/>
  <c r="R20" i="32"/>
  <c r="C22" i="32"/>
  <c r="C26" i="32"/>
  <c r="S29" i="32"/>
  <c r="U26" i="32"/>
  <c r="R23" i="32"/>
  <c r="R34" i="32"/>
  <c r="K34" i="32" s="1"/>
  <c r="S27" i="32"/>
  <c r="C20" i="32"/>
  <c r="P22" i="32"/>
  <c r="S23" i="32"/>
  <c r="P22" i="24"/>
  <c r="C30" i="24"/>
  <c r="V32" i="24"/>
  <c r="L32" i="24" s="1"/>
  <c r="N32" i="24" s="1"/>
  <c r="P23" i="24"/>
  <c r="S27" i="24"/>
  <c r="R16" i="24"/>
  <c r="K16" i="24" s="1"/>
  <c r="P30" i="24"/>
  <c r="S28" i="24"/>
  <c r="S29" i="24"/>
  <c r="K29" i="24" s="1"/>
  <c r="P31" i="24"/>
  <c r="R17" i="24"/>
  <c r="K17" i="24" s="1"/>
  <c r="T31" i="24"/>
  <c r="S31" i="24"/>
  <c r="S26" i="24"/>
  <c r="R28" i="24"/>
  <c r="U29" i="24"/>
  <c r="R27" i="24"/>
  <c r="U30" i="24"/>
  <c r="R26" i="24"/>
  <c r="U31" i="24"/>
  <c r="R21" i="24"/>
  <c r="R34" i="24"/>
  <c r="R35" i="24"/>
  <c r="K35" i="24" s="1"/>
  <c r="S18" i="24"/>
  <c r="S19" i="24"/>
  <c r="T23" i="24"/>
  <c r="S22" i="24"/>
  <c r="T22" i="24"/>
  <c r="S20" i="24"/>
  <c r="S21" i="24"/>
  <c r="R22" i="24"/>
  <c r="R18" i="24"/>
  <c r="R19" i="24"/>
  <c r="R20" i="24"/>
  <c r="R23" i="24"/>
  <c r="S23" i="24"/>
  <c r="C18" i="24"/>
  <c r="V23" i="32" l="1"/>
  <c r="L23" i="32" s="1"/>
  <c r="W23" i="32" s="1"/>
  <c r="K20" i="32"/>
  <c r="V20" i="24"/>
  <c r="L20" i="24" s="1"/>
  <c r="W20" i="24" s="1"/>
  <c r="K34" i="24"/>
  <c r="V33" i="24"/>
  <c r="L33" i="24" s="1"/>
  <c r="W33" i="24" s="1"/>
  <c r="V25" i="24"/>
  <c r="L25" i="24" s="1"/>
  <c r="N25" i="24" s="1"/>
  <c r="V35" i="32"/>
  <c r="L35" i="32" s="1"/>
  <c r="W35" i="32" s="1"/>
  <c r="K21" i="32"/>
  <c r="V30" i="24"/>
  <c r="L30" i="24" s="1"/>
  <c r="W30" i="24" s="1"/>
  <c r="K27" i="32"/>
  <c r="V24" i="24"/>
  <c r="L24" i="24" s="1"/>
  <c r="N24" i="24" s="1"/>
  <c r="K18" i="32"/>
  <c r="V22" i="32"/>
  <c r="L22" i="32" s="1"/>
  <c r="W22" i="32" s="1"/>
  <c r="K22" i="32"/>
  <c r="N22" i="32" s="1"/>
  <c r="V24" i="32"/>
  <c r="L24" i="32" s="1"/>
  <c r="V17" i="32"/>
  <c r="L17" i="32" s="1"/>
  <c r="W17" i="32" s="1"/>
  <c r="K26" i="24"/>
  <c r="K27" i="24"/>
  <c r="V16" i="32"/>
  <c r="L16" i="32" s="1"/>
  <c r="W16" i="32" s="1"/>
  <c r="V33" i="32"/>
  <c r="L33" i="32" s="1"/>
  <c r="W33" i="32" s="1"/>
  <c r="V18" i="32"/>
  <c r="L18" i="32" s="1"/>
  <c r="W18" i="32" s="1"/>
  <c r="K35" i="32"/>
  <c r="N35" i="32" s="1"/>
  <c r="V25" i="32"/>
  <c r="L25" i="32" s="1"/>
  <c r="W25" i="32" s="1"/>
  <c r="V27" i="32"/>
  <c r="L27" i="32" s="1"/>
  <c r="W27" i="32" s="1"/>
  <c r="N19" i="32"/>
  <c r="K30" i="32"/>
  <c r="V20" i="32"/>
  <c r="L20" i="32" s="1"/>
  <c r="W20" i="32" s="1"/>
  <c r="N32" i="32"/>
  <c r="V21" i="32"/>
  <c r="L21" i="32" s="1"/>
  <c r="W21" i="32" s="1"/>
  <c r="K29" i="32"/>
  <c r="K31" i="32"/>
  <c r="V30" i="32"/>
  <c r="L30" i="32" s="1"/>
  <c r="W30" i="32" s="1"/>
  <c r="V19" i="32"/>
  <c r="L19" i="32" s="1"/>
  <c r="W19" i="32" s="1"/>
  <c r="V34" i="32"/>
  <c r="L34" i="32" s="1"/>
  <c r="W34" i="32" s="1"/>
  <c r="N28" i="32"/>
  <c r="V31" i="32"/>
  <c r="L31" i="32" s="1"/>
  <c r="W31" i="32" s="1"/>
  <c r="N25" i="32"/>
  <c r="N34" i="32"/>
  <c r="K23" i="32"/>
  <c r="V26" i="32"/>
  <c r="L26" i="32" s="1"/>
  <c r="W26" i="32" s="1"/>
  <c r="V29" i="32"/>
  <c r="L29" i="32" s="1"/>
  <c r="W29" i="32" s="1"/>
  <c r="K28" i="24"/>
  <c r="V18" i="24"/>
  <c r="L18" i="24" s="1"/>
  <c r="W18" i="24" s="1"/>
  <c r="V23" i="24"/>
  <c r="L23" i="24" s="1"/>
  <c r="W23" i="24" s="1"/>
  <c r="V19" i="24"/>
  <c r="L19" i="24" s="1"/>
  <c r="W19" i="24" s="1"/>
  <c r="V21" i="24"/>
  <c r="L21" i="24" s="1"/>
  <c r="W21" i="24" s="1"/>
  <c r="V22" i="24"/>
  <c r="L22" i="24" s="1"/>
  <c r="W22" i="24" s="1"/>
  <c r="V16" i="24"/>
  <c r="L16" i="24" s="1"/>
  <c r="W16" i="24" s="1"/>
  <c r="V29" i="24"/>
  <c r="L29" i="24" s="1"/>
  <c r="N29" i="24" s="1"/>
  <c r="V17" i="24"/>
  <c r="L17" i="24" s="1"/>
  <c r="N17" i="24" s="1"/>
  <c r="V31" i="24"/>
  <c r="L31" i="24" s="1"/>
  <c r="W31" i="24" s="1"/>
  <c r="K31" i="24"/>
  <c r="N31" i="24" s="1"/>
  <c r="V26" i="24"/>
  <c r="L26" i="24" s="1"/>
  <c r="W26" i="24" s="1"/>
  <c r="V27" i="24"/>
  <c r="L27" i="24" s="1"/>
  <c r="K21" i="24"/>
  <c r="V34" i="24"/>
  <c r="L34" i="24" s="1"/>
  <c r="N34" i="24" s="1"/>
  <c r="V35" i="24"/>
  <c r="L35" i="24" s="1"/>
  <c r="N35" i="24" s="1"/>
  <c r="V28" i="24"/>
  <c r="L28" i="24" s="1"/>
  <c r="W32" i="24"/>
  <c r="K18" i="24"/>
  <c r="K19" i="24"/>
  <c r="K22" i="24"/>
  <c r="K20" i="24"/>
  <c r="K23" i="24"/>
  <c r="W25" i="24"/>
  <c r="N20" i="24" l="1"/>
  <c r="N22" i="24"/>
  <c r="N33" i="24"/>
  <c r="N23" i="32"/>
  <c r="N30" i="24"/>
  <c r="N19" i="24"/>
  <c r="N27" i="24"/>
  <c r="W24" i="24"/>
  <c r="N17" i="32"/>
  <c r="N26" i="32"/>
  <c r="N33" i="32"/>
  <c r="N30" i="32"/>
  <c r="N18" i="24"/>
  <c r="N18" i="32"/>
  <c r="N28" i="24"/>
  <c r="W24" i="32"/>
  <c r="N36" i="32" s="1"/>
  <c r="N24" i="32"/>
  <c r="N16" i="32"/>
  <c r="N20" i="32"/>
  <c r="N31" i="32"/>
  <c r="N27" i="32"/>
  <c r="N29" i="32"/>
  <c r="N21" i="32"/>
  <c r="W17" i="24"/>
  <c r="N23" i="24"/>
  <c r="W29" i="24"/>
  <c r="N16" i="24"/>
  <c r="N21" i="24"/>
  <c r="W34" i="24"/>
  <c r="W27" i="24"/>
  <c r="W28" i="24"/>
  <c r="N26" i="24"/>
  <c r="W35" i="24"/>
  <c r="H13" i="24" l="1"/>
  <c r="J14" i="24" s="1"/>
  <c r="H13" i="32"/>
  <c r="J14" i="32" s="1"/>
  <c r="N36" i="2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阪井　正樹</author>
    <author>田尻　優子　（相談支援課）</author>
    <author>阿竹　秀之</author>
  </authors>
  <commentList>
    <comment ref="L1" authorId="0" shapeId="0" xr:uid="{F1297E1B-462C-44AC-B456-C41F6858026D}">
      <text>
        <r>
          <rPr>
            <b/>
            <sz val="9"/>
            <color indexed="81"/>
            <rFont val="MS P ゴシック"/>
            <family val="3"/>
            <charset val="128"/>
          </rPr>
          <t>日付は「△/□」形式で入力してください。自動的に「令和○年△月□日」形式に変換されます。
例：4/1・・・令和〇年4月1日と表示されます。
※▼リスト（ドロップダウンリスト）で入力日が選択できます。
※当該年ではない日付を入力する時は「○/△/□」形式で入力してください。</t>
        </r>
      </text>
    </comment>
    <comment ref="B2" authorId="1" shapeId="0" xr:uid="{A66D80FE-537B-4432-8878-848B8B784973}">
      <text>
        <r>
          <rPr>
            <b/>
            <sz val="14"/>
            <color indexed="81"/>
            <rFont val="MS P ゴシック"/>
            <family val="3"/>
            <charset val="128"/>
          </rPr>
          <t>入力するセルはオレンジの網掛けがしてあるセルです。それ以外は直接入力しないでください。</t>
        </r>
      </text>
    </comment>
    <comment ref="I3" authorId="2" shapeId="0" xr:uid="{ABCE6988-AD91-484D-BDDF-5F2FE4A01740}">
      <text>
        <r>
          <rPr>
            <b/>
            <sz val="9"/>
            <color indexed="81"/>
            <rFont val="ＭＳ Ｐゴシック"/>
            <family val="3"/>
            <charset val="128"/>
          </rPr>
          <t>「年」「月」は▼リスト（ドロップダウンリスト）から選択できます。
▼リストの「年」は、ファイルを開いている年からスタートします。
※手入力もできます。
宛先も▼リスト（ドロップダウンリスト）から選択できますが、組み合わせにご注意ください。
中部包括、西包括、東包括→伊勢市社会福祉協議会
南包括→社会福祉法人伊勢医心会
北包括→社会福祉法人邦栄会
五十鈴包括→医療法人社団愛敬会</t>
        </r>
      </text>
    </comment>
    <comment ref="H13" authorId="0" shapeId="0" xr:uid="{8416A83F-719F-4C4D-8B32-5FDCEF930D41}">
      <text>
        <r>
          <rPr>
            <b/>
            <sz val="9"/>
            <color indexed="81"/>
            <rFont val="MS P ゴシック"/>
            <family val="3"/>
            <charset val="128"/>
          </rPr>
          <t>請求金額と消費税額は自動計算されます。直接入力しないでください。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15" authorId="0" shapeId="0" xr:uid="{3DB8E5F7-9288-4904-ADFF-437B67E9BA9F}">
      <text>
        <r>
          <rPr>
            <b/>
            <sz val="9"/>
            <color indexed="81"/>
            <rFont val="MS P ゴシック"/>
            <family val="3"/>
            <charset val="128"/>
          </rPr>
          <t>減算がある場合は、「区分」のサービス名を▼リストで修正してください。包括の減算ですので、委託先の状況は問いません。
文字が入りきらないため、介護予防ケアマネジメントの減算名称は、省略してあります。
介護予防ｹｱﾈｼﾞﾒﾝﾄＡ虐防２は、虐待防止未実施減算とBCP未作成減算両方が算定された場合の合成単数です。</t>
        </r>
      </text>
    </comment>
    <comment ref="K15" authorId="0" shapeId="0" xr:uid="{DFF8B968-15EE-400D-AA0C-974D651B858D}">
      <text>
        <r>
          <rPr>
            <b/>
            <sz val="9"/>
            <color indexed="81"/>
            <rFont val="MS P ゴシック"/>
            <family val="3"/>
            <charset val="128"/>
          </rPr>
          <t>単価と処遇改善額は、提供月によって自動的に変更されます。
直接入力しないでください。
「Error」と表示された場合、その区分は提供月には存在しない区分ということです。例えば「介護予防支援Ⅰ・業未」は令和7年4月1日に新設された加算なので、それ以前の日付ではErrorになります。
提供月が違う月遅れが複数発生した場合は、２枚に分けてご請求ください。その際、N44セルを変更して、何枚目の請求書かわかるようにしてください。</t>
        </r>
      </text>
    </comment>
    <comment ref="M15" authorId="0" shapeId="0" xr:uid="{200BF00E-3FF9-439F-BC5D-1F8B7FDE2D4D}">
      <text>
        <r>
          <rPr>
            <b/>
            <sz val="9"/>
            <color indexed="81"/>
            <rFont val="MS P ゴシック"/>
            <family val="3"/>
            <charset val="128"/>
          </rPr>
          <t>各項目の「件数」に数字を入力すると請求金額も計算されます。
▼リスト（ドロップダウンリスト)から選択することもできます。
※「請求金額」の欄には、直接入力しないでください！</t>
        </r>
      </text>
    </comment>
    <comment ref="N36" authorId="0" shapeId="0" xr:uid="{D1D34941-3E97-43C0-8162-CB9B341E6450}">
      <text>
        <r>
          <rPr>
            <b/>
            <sz val="9"/>
            <color indexed="81"/>
            <rFont val="MS P ゴシック"/>
            <family val="3"/>
            <charset val="128"/>
          </rPr>
          <t>請求金額中の処遇改善加算相当額です。自動計算されますので、直接入力しないでください。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K40" authorId="0" shapeId="0" xr:uid="{930D4D30-D755-4984-AF6D-B51C53997D9E}">
      <text>
        <r>
          <rPr>
            <b/>
            <sz val="9"/>
            <color indexed="81"/>
            <rFont val="ＭＳ Ｐゴシック"/>
            <family val="3"/>
            <charset val="128"/>
          </rPr>
          <t>▼リスト（ドロップダウンリスト)から「支店」と「本店」が選択できます。</t>
        </r>
      </text>
    </comment>
    <comment ref="E41" authorId="0" shapeId="0" xr:uid="{5FEC42F4-C0C1-4212-9139-1807BF6138DA}">
      <text>
        <r>
          <rPr>
            <b/>
            <sz val="9"/>
            <color indexed="81"/>
            <rFont val="ＭＳ Ｐゴシック"/>
            <family val="3"/>
            <charset val="128"/>
          </rPr>
          <t>▼リスト（ドロップダウンリスト)から口座の種目を選択します。</t>
        </r>
      </text>
    </comment>
    <comment ref="N44" authorId="0" shapeId="0" xr:uid="{57F29238-EFA9-44B6-8A6F-3FDD62ED8E51}">
      <text>
        <r>
          <rPr>
            <b/>
            <sz val="9"/>
            <color indexed="81"/>
            <rFont val="MS P ゴシック"/>
            <family val="3"/>
            <charset val="128"/>
          </rPr>
          <t>請求書が何枚中の何枚目かを表しています。通常は「1/1」(1枚中の1枚)です。
▼リスト（ドロップダウンリスト)から、「1/1」「1/2」「2/2」「1/3」「2/3」「3/3」が選択できます。
4枚以上の場合は直接手入力してください。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阪井　正樹</author>
    <author>田尻　優子　（相談支援課）</author>
    <author>阿竹　秀之</author>
  </authors>
  <commentList>
    <comment ref="L1" authorId="0" shapeId="0" xr:uid="{F61C6ACB-0E47-4514-8455-EE1A7F7CEA2C}">
      <text>
        <r>
          <rPr>
            <b/>
            <sz val="9"/>
            <color indexed="81"/>
            <rFont val="MS P ゴシック"/>
            <family val="3"/>
            <charset val="128"/>
          </rPr>
          <t>日付は「△/□」形式で入力してください。自動的に「令和○年△月□日」形式に変換されます。
例：4/1・・・令和〇年4月1日と表示されます。
※▼リスト（ドロップダウンリスト）で入力日が選択できます。
※当該年ではない日付を入力する時は「○/△/□」形式で入力してください。</t>
        </r>
      </text>
    </comment>
    <comment ref="B2" authorId="1" shapeId="0" xr:uid="{5541EFE2-5609-40BC-8F6A-6A40E4A7CF74}">
      <text>
        <r>
          <rPr>
            <b/>
            <sz val="14"/>
            <color indexed="81"/>
            <rFont val="MS P ゴシック"/>
            <family val="3"/>
            <charset val="128"/>
          </rPr>
          <t>入力するセルはオレンジの網掛けがしてあるセルです。それ以外は直接入力しないでください。</t>
        </r>
      </text>
    </comment>
    <comment ref="I3" authorId="2" shapeId="0" xr:uid="{F416D1E8-CED8-4952-B7DA-828C88351A42}">
      <text>
        <r>
          <rPr>
            <b/>
            <sz val="9"/>
            <color indexed="81"/>
            <rFont val="ＭＳ Ｐゴシック"/>
            <family val="3"/>
            <charset val="128"/>
          </rPr>
          <t>「年」「月」は▼リスト（ドロップダウンリスト）から選択できます。
▼リストの「年」は、ファイルを開いている年からスタートします。
※手入力もできます。
宛先も▼リスト（ドロップダウンリスト）から選択できますが、組み合わせにご注意ください。
中部包括、西包括、東包括→伊勢市社会福祉協議会
南包括→社会福祉法人伊勢医心会
北包括→社会福祉法人邦栄会
五十鈴包括→医療法人社団愛敬会</t>
        </r>
      </text>
    </comment>
    <comment ref="H13" authorId="0" shapeId="0" xr:uid="{3C9C8776-0172-41CF-B210-DD325FB0A2C0}">
      <text>
        <r>
          <rPr>
            <b/>
            <sz val="9"/>
            <color indexed="81"/>
            <rFont val="MS P ゴシック"/>
            <family val="3"/>
            <charset val="128"/>
          </rPr>
          <t>請求金額と消費税額は自動計算されます。直接入力しないでください。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15" authorId="0" shapeId="0" xr:uid="{A333AAD2-3ECF-4735-AED7-A480919D8123}">
      <text>
        <r>
          <rPr>
            <b/>
            <sz val="9"/>
            <color indexed="81"/>
            <rFont val="MS P ゴシック"/>
            <family val="3"/>
            <charset val="128"/>
          </rPr>
          <t>減算がある場合は、「区分」のサービス名を▼リストで修正してください。包括の減算ですので、委託先の状況は問いません。
文字が入りきらないため、介護予防ケアマネジメントの減算名称は、省略してあります。
介護予防ｹｱﾈｼﾞﾒﾝﾄＡ虐防２は、虐待防止未実施減算とBCP未作成減算両方が算定された場合の合成単数です。</t>
        </r>
      </text>
    </comment>
    <comment ref="K15" authorId="0" shapeId="0" xr:uid="{79995EE0-755C-445C-9E7B-D4D2B6C660E5}">
      <text>
        <r>
          <rPr>
            <b/>
            <sz val="9"/>
            <color indexed="81"/>
            <rFont val="MS P ゴシック"/>
            <family val="3"/>
            <charset val="128"/>
          </rPr>
          <t>単価と処遇改善額は、提供月によって自動的に変更されます。
直接入力しないでください。
「Error」と表示された場合、その区分は提供月には存在しない区分ということです。例えば「介護予防支援Ⅰ・業未」は令和7年4月1日に新設された加算なので、それ以前の日付ではErrorになります。
提供月が違う月遅れが複数発生した場合は、２枚に分けてご請求ください。その際、N44セルを変更して、何枚目の請求書かわかるようにしてください。</t>
        </r>
      </text>
    </comment>
    <comment ref="M15" authorId="0" shapeId="0" xr:uid="{4613FF70-FA21-46AD-A677-C24BA95EAF62}">
      <text>
        <r>
          <rPr>
            <b/>
            <sz val="9"/>
            <color indexed="81"/>
            <rFont val="MS P ゴシック"/>
            <family val="3"/>
            <charset val="128"/>
          </rPr>
          <t>各項目の「件数」に数字を入力すると請求金額も計算されます。
▼リスト（ドロップダウンリスト)から選択することもできます。
※「請求金額」の欄には、直接入力しないでください！</t>
        </r>
      </text>
    </comment>
    <comment ref="N36" authorId="0" shapeId="0" xr:uid="{8EF6EAC0-6349-429A-981E-FE126D07161D}">
      <text>
        <r>
          <rPr>
            <b/>
            <sz val="9"/>
            <color indexed="81"/>
            <rFont val="MS P ゴシック"/>
            <family val="3"/>
            <charset val="128"/>
          </rPr>
          <t>請求金額中の処遇改善加算相当額です。自動計算されますので、直接入力しないでください。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K40" authorId="0" shapeId="0" xr:uid="{4D0EC19A-7222-4C19-83E1-2DFC457A32BB}">
      <text>
        <r>
          <rPr>
            <b/>
            <sz val="9"/>
            <color indexed="81"/>
            <rFont val="ＭＳ Ｐゴシック"/>
            <family val="3"/>
            <charset val="128"/>
          </rPr>
          <t>▼リスト（ドロップダウンリスト)から「支店」と「本店」が選択できます。</t>
        </r>
      </text>
    </comment>
    <comment ref="E41" authorId="0" shapeId="0" xr:uid="{705C7D54-EAF0-4E4D-B947-650B105BAF8C}">
      <text>
        <r>
          <rPr>
            <b/>
            <sz val="9"/>
            <color indexed="81"/>
            <rFont val="ＭＳ Ｐゴシック"/>
            <family val="3"/>
            <charset val="128"/>
          </rPr>
          <t>▼リスト（ドロップダウンリスト)から口座の種目を選択します。</t>
        </r>
      </text>
    </comment>
    <comment ref="N44" authorId="0" shapeId="0" xr:uid="{68CADAAA-7D8D-4B7A-9A96-F7E074A76C14}">
      <text>
        <r>
          <rPr>
            <b/>
            <sz val="9"/>
            <color indexed="81"/>
            <rFont val="MS P ゴシック"/>
            <family val="3"/>
            <charset val="128"/>
          </rPr>
          <t>請求書が何枚中の何枚目かを表しています。通常は「1/1」(1枚中の1枚)です。
▼リスト（ドロップダウンリスト)から、「1/1」「1/2」「2/2」「1/3」「2/3」「3/3」が選択できます。
4枚以上の場合は直接手入力してください。</t>
        </r>
      </text>
    </comment>
  </commentList>
</comments>
</file>

<file path=xl/sharedStrings.xml><?xml version="1.0" encoding="utf-8"?>
<sst xmlns="http://schemas.openxmlformats.org/spreadsheetml/2006/main" count="371" uniqueCount="142">
  <si>
    <t>ケアプラン作成委託料請求書</t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</si>
  <si>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</si>
  <si>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店舗名</t>
    <rPh sb="0" eb="2">
      <t>テンポ</t>
    </rPh>
    <rPh sb="2" eb="3">
      <t>メイ</t>
    </rPh>
    <phoneticPr fontId="1"/>
  </si>
  <si>
    <t>口座種目</t>
    <rPh sb="0" eb="2">
      <t>コウザ</t>
    </rPh>
    <rPh sb="2" eb="4">
      <t>シュモク</t>
    </rPh>
    <phoneticPr fontId="1"/>
  </si>
  <si>
    <t>口座番号</t>
    <rPh sb="0" eb="2">
      <t>コウザ</t>
    </rPh>
    <rPh sb="2" eb="4">
      <t>バンゴウ</t>
    </rPh>
    <phoneticPr fontId="1"/>
  </si>
  <si>
    <t>住所</t>
    <rPh sb="0" eb="1">
      <t>ジュウ</t>
    </rPh>
    <rPh sb="1" eb="2">
      <t>ショ</t>
    </rPh>
    <phoneticPr fontId="1"/>
  </si>
  <si>
    <t>T E L</t>
    <phoneticPr fontId="1"/>
  </si>
  <si>
    <t>法人名</t>
    <phoneticPr fontId="1"/>
  </si>
  <si>
    <t>代表者名</t>
    <rPh sb="0" eb="3">
      <t>ダイヒョウシャ</t>
    </rPh>
    <rPh sb="3" eb="4">
      <t>メイ</t>
    </rPh>
    <phoneticPr fontId="1"/>
  </si>
  <si>
    <t>事業所名</t>
    <rPh sb="0" eb="3">
      <t>ジギョウショ</t>
    </rPh>
    <rPh sb="3" eb="4">
      <t>メイ</t>
    </rPh>
    <phoneticPr fontId="1"/>
  </si>
  <si>
    <t>請求金額</t>
    <rPh sb="0" eb="2">
      <t>セイキュウ</t>
    </rPh>
    <rPh sb="2" eb="4">
      <t>キンガク</t>
    </rPh>
    <phoneticPr fontId="1"/>
  </si>
  <si>
    <t>振　込　先</t>
    <rPh sb="0" eb="1">
      <t>オサム</t>
    </rPh>
    <rPh sb="2" eb="3">
      <t>コミ</t>
    </rPh>
    <rPh sb="4" eb="5">
      <t>サキ</t>
    </rPh>
    <phoneticPr fontId="1"/>
  </si>
  <si>
    <t>支店 ・ 本店</t>
    <phoneticPr fontId="1"/>
  </si>
  <si>
    <t>区　分</t>
    <rPh sb="0" eb="1">
      <t>ク</t>
    </rPh>
    <rPh sb="2" eb="3">
      <t>ブン</t>
    </rPh>
    <phoneticPr fontId="1"/>
  </si>
  <si>
    <t>介護予防支援</t>
    <rPh sb="0" eb="2">
      <t>カイゴ</t>
    </rPh>
    <rPh sb="2" eb="4">
      <t>ヨボウ</t>
    </rPh>
    <rPh sb="4" eb="6">
      <t>シエン</t>
    </rPh>
    <phoneticPr fontId="1"/>
  </si>
  <si>
    <t>介護予防ケアマネジメント</t>
    <rPh sb="0" eb="2">
      <t>カイゴ</t>
    </rPh>
    <rPh sb="2" eb="4">
      <t>ヨボウ</t>
    </rPh>
    <phoneticPr fontId="1"/>
  </si>
  <si>
    <t>種類</t>
    <rPh sb="0" eb="1">
      <t>タネ</t>
    </rPh>
    <rPh sb="1" eb="2">
      <t>タグイ</t>
    </rPh>
    <phoneticPr fontId="1"/>
  </si>
  <si>
    <t>月　分</t>
    <rPh sb="0" eb="1">
      <t>ツキ</t>
    </rPh>
    <rPh sb="2" eb="3">
      <t>ブン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</si>
  <si>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</si>
  <si>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</si>
  <si>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月分</t>
    <rPh sb="0" eb="2">
      <t>ガツブン</t>
    </rPh>
    <phoneticPr fontId="1"/>
  </si>
  <si>
    <t>）</t>
    <phoneticPr fontId="1"/>
  </si>
  <si>
    <t>（</t>
    <phoneticPr fontId="1"/>
  </si>
  <si>
    <t>（　　　　　）　　　　－</t>
    <phoneticPr fontId="1"/>
  </si>
  <si>
    <t>令和</t>
    <rPh sb="0" eb="1">
      <t>レイ</t>
    </rPh>
    <rPh sb="1" eb="2">
      <t>ワ</t>
    </rPh>
    <phoneticPr fontId="1"/>
  </si>
  <si>
    <t>元号</t>
    <rPh sb="0" eb="2">
      <t>ゲンゴウ</t>
    </rPh>
    <phoneticPr fontId="1"/>
  </si>
  <si>
    <t>本店支店</t>
    <rPh sb="0" eb="2">
      <t>ホンテン</t>
    </rPh>
    <rPh sb="2" eb="4">
      <t>シテン</t>
    </rPh>
    <phoneticPr fontId="1"/>
  </si>
  <si>
    <t>本店</t>
    <rPh sb="0" eb="2">
      <t>ホンテン</t>
    </rPh>
    <phoneticPr fontId="1"/>
  </si>
  <si>
    <t xml:space="preserve">支店 </t>
    <phoneticPr fontId="1"/>
  </si>
  <si>
    <t>(伊勢市中部地域包括支援センター）</t>
    <phoneticPr fontId="1"/>
  </si>
  <si>
    <t>(伊勢市西地域包括支援センター）</t>
    <rPh sb="4" eb="5">
      <t>ニシ</t>
    </rPh>
    <phoneticPr fontId="1"/>
  </si>
  <si>
    <t>(伊勢市東地域包括支援センター）</t>
    <rPh sb="4" eb="5">
      <t>ヒガシ</t>
    </rPh>
    <phoneticPr fontId="1"/>
  </si>
  <si>
    <t>法人名</t>
    <rPh sb="0" eb="2">
      <t>ホウジン</t>
    </rPh>
    <rPh sb="2" eb="3">
      <t>メイ</t>
    </rPh>
    <phoneticPr fontId="1"/>
  </si>
  <si>
    <t>□普通　□当座　□その他(</t>
    <phoneticPr fontId="1"/>
  </si>
  <si>
    <t>口座種類</t>
    <rPh sb="0" eb="2">
      <t>コウザ</t>
    </rPh>
    <rPh sb="2" eb="4">
      <t>シュルイ</t>
    </rPh>
    <phoneticPr fontId="1"/>
  </si>
  <si>
    <t>■普通　□当座　□その他(</t>
    <phoneticPr fontId="1"/>
  </si>
  <si>
    <t>□普通　■当座　□その他(</t>
    <phoneticPr fontId="1"/>
  </si>
  <si>
    <t>□普通　□当座　■その他(</t>
    <phoneticPr fontId="1"/>
  </si>
  <si>
    <t>※「▼リスト（ドロップダウンリスト)」で使用するデータになります。変更すると▼リストが正常に動かなくなる可能性があります。</t>
    <rPh sb="20" eb="22">
      <t>シヨウ</t>
    </rPh>
    <rPh sb="33" eb="35">
      <t>ヘンコウ</t>
    </rPh>
    <rPh sb="43" eb="45">
      <t>セイジョウ</t>
    </rPh>
    <rPh sb="46" eb="47">
      <t>ウゴ</t>
    </rPh>
    <rPh sb="52" eb="55">
      <t>カノウセイ</t>
    </rPh>
    <phoneticPr fontId="1"/>
  </si>
  <si>
    <t>日付</t>
    <rPh sb="0" eb="2">
      <t>ヒヅケ</t>
    </rPh>
    <phoneticPr fontId="1"/>
  </si>
  <si>
    <t>年　　月　　日</t>
    <phoneticPr fontId="1"/>
  </si>
  <si>
    <t>年号</t>
    <rPh sb="0" eb="2">
      <t>ネンゴウ</t>
    </rPh>
    <phoneticPr fontId="1"/>
  </si>
  <si>
    <t>□普通　□当座　□その他(</t>
  </si>
  <si>
    <t>数字</t>
    <rPh sb="0" eb="2">
      <t>スウジ</t>
    </rPh>
    <phoneticPr fontId="1"/>
  </si>
  <si>
    <t>包括名</t>
    <rPh sb="0" eb="2">
      <t>ホウカツ</t>
    </rPh>
    <rPh sb="2" eb="3">
      <t>メイ</t>
    </rPh>
    <phoneticPr fontId="1"/>
  </si>
  <si>
    <t>包括名</t>
    <phoneticPr fontId="1"/>
  </si>
  <si>
    <t>令和</t>
  </si>
  <si>
    <t>請求金額(円)</t>
    <rPh sb="0" eb="2">
      <t>セイキュウ</t>
    </rPh>
    <rPh sb="2" eb="4">
      <t>キンガク</t>
    </rPh>
    <rPh sb="5" eb="6">
      <t>エン</t>
    </rPh>
    <phoneticPr fontId="1"/>
  </si>
  <si>
    <t>単価(円)</t>
    <rPh sb="3" eb="4">
      <t>エン</t>
    </rPh>
    <phoneticPr fontId="1"/>
  </si>
  <si>
    <t>社会福祉法人伊勢市社会福祉協議会</t>
  </si>
  <si>
    <t>社会福祉法人伊勢市社会福祉協議会</t>
    <rPh sb="0" eb="4">
      <t>シャカイフクシ</t>
    </rPh>
    <rPh sb="4" eb="6">
      <t>ホウジン</t>
    </rPh>
    <phoneticPr fontId="1"/>
  </si>
  <si>
    <t>社会福祉法人伊勢医心会</t>
  </si>
  <si>
    <t>社会福祉法人邦栄会</t>
  </si>
  <si>
    <t>医療法人社団愛敬会</t>
  </si>
  <si>
    <t>(伊勢市北地域包括支援センター）</t>
    <rPh sb="4" eb="5">
      <t>キタ</t>
    </rPh>
    <phoneticPr fontId="1"/>
  </si>
  <si>
    <t>(伊勢市五十鈴地域包括支援センター）</t>
    <rPh sb="4" eb="7">
      <t>イスズ</t>
    </rPh>
    <phoneticPr fontId="1"/>
  </si>
  <si>
    <t>(伊勢市南地域包括支援センター）</t>
    <rPh sb="4" eb="5">
      <t>ミナミ</t>
    </rPh>
    <phoneticPr fontId="1"/>
  </si>
  <si>
    <t>(伊勢市中部地域包括支援センター）</t>
  </si>
  <si>
    <t>登録番号</t>
    <rPh sb="0" eb="2">
      <t>トウロク</t>
    </rPh>
    <rPh sb="2" eb="4">
      <t>バンゴウ</t>
    </rPh>
    <phoneticPr fontId="1"/>
  </si>
  <si>
    <t>口座名義</t>
    <phoneticPr fontId="1"/>
  </si>
  <si>
    <t>フリガナ</t>
    <phoneticPr fontId="1"/>
  </si>
  <si>
    <t>支店 ・ 本店</t>
  </si>
  <si>
    <t>年　　月　　日</t>
  </si>
  <si>
    <t>円</t>
    <phoneticPr fontId="1"/>
  </si>
  <si>
    <t>介護予防支援Ⅰ</t>
    <phoneticPr fontId="1"/>
  </si>
  <si>
    <t>　伊勢市岩渕１丁目７－２９</t>
    <phoneticPr fontId="1"/>
  </si>
  <si>
    <t>　社会福祉法人　△△会　</t>
    <phoneticPr fontId="1"/>
  </si>
  <si>
    <t>　○○○居宅介護支援事業所　</t>
    <phoneticPr fontId="1"/>
  </si>
  <si>
    <t>介護予防支援Ⅰ</t>
  </si>
  <si>
    <t>年数</t>
    <rPh sb="0" eb="2">
      <t>ネンスウ</t>
    </rPh>
    <phoneticPr fontId="1"/>
  </si>
  <si>
    <t>年号の切り替え年（西暦）</t>
    <rPh sb="0" eb="2">
      <t>ネンゴウ</t>
    </rPh>
    <rPh sb="3" eb="4">
      <t>キ</t>
    </rPh>
    <rPh sb="5" eb="6">
      <t>カ</t>
    </rPh>
    <rPh sb="7" eb="8">
      <t>トシ</t>
    </rPh>
    <rPh sb="9" eb="11">
      <t>セイレキ</t>
    </rPh>
    <phoneticPr fontId="1"/>
  </si>
  <si>
    <t>※年号が変わった年です。令和になったのは2019年です</t>
    <rPh sb="1" eb="3">
      <t>ネンゴウ</t>
    </rPh>
    <rPh sb="4" eb="5">
      <t>カ</t>
    </rPh>
    <rPh sb="8" eb="9">
      <t>トシ</t>
    </rPh>
    <rPh sb="12" eb="14">
      <t>レイワ</t>
    </rPh>
    <rPh sb="24" eb="25">
      <t>ネン</t>
    </rPh>
    <phoneticPr fontId="1"/>
  </si>
  <si>
    <t>介護予防支援処遇改善加算１１</t>
  </si>
  <si>
    <t>介護予防支援処遇改善加算１3</t>
  </si>
  <si>
    <t>介護予防支援処遇改善加算１４</t>
  </si>
  <si>
    <t>介護予防支援処遇改善加算１２</t>
  </si>
  <si>
    <t>介護職員等処遇改善加算11</t>
  </si>
  <si>
    <t>介護職員等処遇改善加算13</t>
  </si>
  <si>
    <t>介護職員等処遇改善加算14</t>
  </si>
  <si>
    <t>介護職員等処遇改善加算12</t>
  </si>
  <si>
    <t>介護職員等処遇改善加算21</t>
  </si>
  <si>
    <t>介護職員等処遇改善加算22</t>
  </si>
  <si>
    <t>介護予防ｹｱﾏﾈｼﾞﾒﾝﾄＢ＋
介護予防ケア初回加算B</t>
    <rPh sb="0" eb="2">
      <t>カイゴ</t>
    </rPh>
    <rPh sb="2" eb="4">
      <t>ヨボウ</t>
    </rPh>
    <phoneticPr fontId="1"/>
  </si>
  <si>
    <t>内介護職員等処遇改善加算相当額</t>
    <rPh sb="0" eb="1">
      <t>ウチ</t>
    </rPh>
    <rPh sb="1" eb="6">
      <t>カイゴショクインナド</t>
    </rPh>
    <rPh sb="6" eb="12">
      <t>ショグウカイゼンカサン</t>
    </rPh>
    <rPh sb="12" eb="15">
      <t>ソウトウガク</t>
    </rPh>
    <phoneticPr fontId="1"/>
  </si>
  <si>
    <t>処遇
改善額</t>
    <rPh sb="0" eb="2">
      <t>ショグウ</t>
    </rPh>
    <rPh sb="3" eb="5">
      <t>カイゼン</t>
    </rPh>
    <rPh sb="5" eb="6">
      <t>ガク</t>
    </rPh>
    <phoneticPr fontId="1"/>
  </si>
  <si>
    <t>件数</t>
    <phoneticPr fontId="1"/>
  </si>
  <si>
    <t>サービス名称</t>
    <rPh sb="4" eb="6">
      <t>メイショウ</t>
    </rPh>
    <phoneticPr fontId="1"/>
  </si>
  <si>
    <t>介護予防支援初回加算</t>
    <phoneticPr fontId="1"/>
  </si>
  <si>
    <t>介護予防支援委託連携加算</t>
    <phoneticPr fontId="1"/>
  </si>
  <si>
    <t>介護予防支援</t>
  </si>
  <si>
    <t>介護予防支援Ⅰ・虐防</t>
    <rPh sb="9" eb="10">
      <t>ボウ</t>
    </rPh>
    <phoneticPr fontId="1"/>
  </si>
  <si>
    <t>Error</t>
    <phoneticPr fontId="1"/>
  </si>
  <si>
    <t>介護予防支援Ⅰ・業未</t>
    <phoneticPr fontId="1"/>
  </si>
  <si>
    <t>介護予防支援Ⅰ・虐防・業未</t>
    <phoneticPr fontId="1"/>
  </si>
  <si>
    <t>基本</t>
    <rPh sb="0" eb="2">
      <t>キホン</t>
    </rPh>
    <phoneticPr fontId="1"/>
  </si>
  <si>
    <t>加算</t>
    <rPh sb="0" eb="2">
      <t>カサン</t>
    </rPh>
    <phoneticPr fontId="1"/>
  </si>
  <si>
    <t>介護予防ｹｱﾈｼﾞﾒﾝﾄＡ虐防２</t>
    <phoneticPr fontId="1"/>
  </si>
  <si>
    <t>介護予防ケア初回加算Ａ</t>
    <phoneticPr fontId="1"/>
  </si>
  <si>
    <t>介護予防ケア委託連携加算</t>
    <phoneticPr fontId="1"/>
  </si>
  <si>
    <t>介護予防ｹｱﾈｼﾞﾒﾝﾄＢ</t>
    <phoneticPr fontId="1"/>
  </si>
  <si>
    <t>介護予防ケア初回加算Ｂ</t>
    <phoneticPr fontId="1"/>
  </si>
  <si>
    <t>区分</t>
    <rPh sb="0" eb="2">
      <t>クブン</t>
    </rPh>
    <phoneticPr fontId="1"/>
  </si>
  <si>
    <t>介護予防ｹｱﾏﾈｼﾞﾒﾝﾄＡ業未</t>
    <phoneticPr fontId="1"/>
  </si>
  <si>
    <t>介護予防ｹｱﾏﾈｼﾞﾒﾝﾄＡ虐防１</t>
    <phoneticPr fontId="1"/>
  </si>
  <si>
    <t>介護予防ｹｱﾏﾈｼﾞﾒﾝﾄＡ</t>
  </si>
  <si>
    <t>介護予防ｹｱﾏﾈｼﾞﾒﾝﾄＡ</t>
    <phoneticPr fontId="1"/>
  </si>
  <si>
    <t>介護予防ｹｱﾈｼﾞﾒﾝﾄＢ</t>
  </si>
  <si>
    <t>処遇改善加算税率</t>
    <rPh sb="0" eb="6">
      <t>ショグウカイゼンカサン</t>
    </rPh>
    <rPh sb="6" eb="8">
      <t>ゼイリツ</t>
    </rPh>
    <phoneticPr fontId="1"/>
  </si>
  <si>
    <t>開始日</t>
    <rPh sb="0" eb="3">
      <t>カイシビ</t>
    </rPh>
    <phoneticPr fontId="1"/>
  </si>
  <si>
    <t>加算率</t>
    <rPh sb="0" eb="3">
      <t>カサンリツ</t>
    </rPh>
    <phoneticPr fontId="1"/>
  </si>
  <si>
    <t>加算１</t>
    <rPh sb="0" eb="2">
      <t>カサン</t>
    </rPh>
    <phoneticPr fontId="1"/>
  </si>
  <si>
    <t>加算２</t>
    <rPh sb="0" eb="2">
      <t>カサン</t>
    </rPh>
    <phoneticPr fontId="1"/>
  </si>
  <si>
    <t>処遇改善加算額</t>
    <rPh sb="0" eb="4">
      <t>ショグウカイゼン</t>
    </rPh>
    <rPh sb="4" eb="7">
      <t>カサンガク</t>
    </rPh>
    <phoneticPr fontId="1"/>
  </si>
  <si>
    <t>処遇改善加算率</t>
    <rPh sb="0" eb="4">
      <t>ショグウカイゼン</t>
    </rPh>
    <rPh sb="4" eb="7">
      <t>カサンリツ</t>
    </rPh>
    <phoneticPr fontId="1"/>
  </si>
  <si>
    <t>処遇改善加算合計</t>
    <rPh sb="0" eb="6">
      <t>ショグウカイゼンカサン</t>
    </rPh>
    <rPh sb="6" eb="8">
      <t>ゴウケイ</t>
    </rPh>
    <phoneticPr fontId="1"/>
  </si>
  <si>
    <t>日付</t>
    <rPh sb="0" eb="2">
      <t>ヒヅケ</t>
    </rPh>
    <phoneticPr fontId="1"/>
  </si>
  <si>
    <t>うち消費税10％</t>
    <phoneticPr fontId="1"/>
  </si>
  <si>
    <t>　　　　　　　　　　下記金額を請求します。</t>
    <phoneticPr fontId="1"/>
  </si>
  <si>
    <t>枚数</t>
    <rPh sb="0" eb="2">
      <t>マイスウ</t>
    </rPh>
    <phoneticPr fontId="1"/>
  </si>
  <si>
    <t>1/2</t>
    <phoneticPr fontId="1"/>
  </si>
  <si>
    <t>2/2</t>
    <phoneticPr fontId="1"/>
  </si>
  <si>
    <t>1/3</t>
    <phoneticPr fontId="1"/>
  </si>
  <si>
    <t>2/3</t>
    <phoneticPr fontId="1"/>
  </si>
  <si>
    <t>3/3</t>
    <phoneticPr fontId="1"/>
  </si>
  <si>
    <t>1/1</t>
  </si>
  <si>
    <t>1/1</t>
    <phoneticPr fontId="1"/>
  </si>
  <si>
    <t>　 理事長　包括　太郎</t>
    <phoneticPr fontId="1"/>
  </si>
  <si>
    <t>　（０５９６）２１－５５８３</t>
    <phoneticPr fontId="1"/>
  </si>
  <si>
    <t>　 T0-0000-0000-0000</t>
    <phoneticPr fontId="1"/>
  </si>
  <si>
    <t>参考資料</t>
    <rPh sb="0" eb="4">
      <t>サンコウシリョウ</t>
    </rPh>
    <phoneticPr fontId="1"/>
  </si>
  <si>
    <t>※処遇改善加算の加算率が変わった場合、開始日と加算率を追加してください。</t>
    <rPh sb="1" eb="7">
      <t>ショグウカイゼンカサン</t>
    </rPh>
    <rPh sb="8" eb="11">
      <t>カサンリツ</t>
    </rPh>
    <rPh sb="12" eb="13">
      <t>カ</t>
    </rPh>
    <rPh sb="16" eb="18">
      <t>バアイ</t>
    </rPh>
    <rPh sb="19" eb="22">
      <t>カイシビ</t>
    </rPh>
    <rPh sb="23" eb="26">
      <t>カサンリツ</t>
    </rPh>
    <rPh sb="27" eb="29">
      <t>ツイカ</t>
    </rPh>
    <phoneticPr fontId="1"/>
  </si>
  <si>
    <t>※開始日の入力時には、「R○/△/□」形式で入力してください。スペースを空けずに詰めて入力してください。</t>
    <rPh sb="1" eb="4">
      <t>カイシビ</t>
    </rPh>
    <rPh sb="5" eb="8">
      <t>ニュウリョクジ</t>
    </rPh>
    <rPh sb="19" eb="21">
      <t>ケイシキ</t>
    </rPh>
    <rPh sb="22" eb="24">
      <t>ニュウリョク</t>
    </rPh>
    <rPh sb="36" eb="37">
      <t>ア</t>
    </rPh>
    <rPh sb="40" eb="41">
      <t>ツ</t>
    </rPh>
    <rPh sb="43" eb="45">
      <t>ニュウリョク</t>
    </rPh>
    <phoneticPr fontId="1"/>
  </si>
  <si>
    <t>介護予防支援サービスコード(基本＋加算)</t>
    <rPh sb="0" eb="4">
      <t>カイゴヨボウ</t>
    </rPh>
    <rPh sb="4" eb="6">
      <t>シエン</t>
    </rPh>
    <rPh sb="14" eb="16">
      <t>キホン</t>
    </rPh>
    <rPh sb="17" eb="19">
      <t>カサン</t>
    </rPh>
    <phoneticPr fontId="1"/>
  </si>
  <si>
    <t>介護予防ケアプランAサービスコード(基本＋加算)</t>
    <rPh sb="0" eb="4">
      <t>カイゴヨボウ</t>
    </rPh>
    <phoneticPr fontId="1"/>
  </si>
  <si>
    <t>介護予防ケアプランBサービスコード(基本＋加算)</t>
    <rPh sb="0" eb="4">
      <t>カイゴヨボウ</t>
    </rPh>
    <phoneticPr fontId="1"/>
  </si>
  <si>
    <t>↑基本コード追加時にはこの行の上に行を挿入してください</t>
    <rPh sb="1" eb="3">
      <t>キホン</t>
    </rPh>
    <rPh sb="6" eb="9">
      <t>ツイカジ</t>
    </rPh>
    <rPh sb="13" eb="14">
      <t>ギョウ</t>
    </rPh>
    <rPh sb="15" eb="16">
      <t>ウエ</t>
    </rPh>
    <rPh sb="17" eb="18">
      <t>ギョウ</t>
    </rPh>
    <rPh sb="19" eb="21">
      <t>ソウニュウ</t>
    </rPh>
    <phoneticPr fontId="1"/>
  </si>
  <si>
    <t>※報酬改定があった場合は、改定日を入力して列を追加してください。月遅れ請求は５年間可能です。サービスが存在しない場所には「Error」を入力してください。</t>
    <rPh sb="1" eb="3">
      <t>ホウシュウ</t>
    </rPh>
    <rPh sb="3" eb="5">
      <t>カイテイ</t>
    </rPh>
    <rPh sb="9" eb="11">
      <t>バアイ</t>
    </rPh>
    <rPh sb="13" eb="16">
      <t>カイテイビ</t>
    </rPh>
    <rPh sb="17" eb="19">
      <t>ニュウリョク</t>
    </rPh>
    <rPh sb="21" eb="22">
      <t>レツ</t>
    </rPh>
    <rPh sb="23" eb="25">
      <t>ツイカ</t>
    </rPh>
    <rPh sb="32" eb="34">
      <t>ツキオク</t>
    </rPh>
    <rPh sb="35" eb="37">
      <t>セイキュウ</t>
    </rPh>
    <rPh sb="39" eb="43">
      <t>ネンカンカノウ</t>
    </rPh>
    <rPh sb="51" eb="53">
      <t>ソンザイ</t>
    </rPh>
    <rPh sb="56" eb="58">
      <t>バショ</t>
    </rPh>
    <rPh sb="68" eb="70">
      <t>ニュウリョク</t>
    </rPh>
    <phoneticPr fontId="1"/>
  </si>
  <si>
    <t>介護予防</t>
    <rPh sb="0" eb="4">
      <t>カイゴヨボウ</t>
    </rPh>
    <phoneticPr fontId="1"/>
  </si>
  <si>
    <t>ｹｱﾏﾈｼﾞﾒﾝﾄA</t>
    <phoneticPr fontId="1"/>
  </si>
  <si>
    <t>ｹｱﾏﾈｼﾞﾒﾝﾄB</t>
    <phoneticPr fontId="1"/>
  </si>
  <si>
    <t xml:space="preserve">支店 </t>
  </si>
  <si>
    <t>■普通　□当座　□その他(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</si>
</sst>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_ "/>
    <numFmt numFmtId="177" formatCode="[$]ggge&quot;年&quot;m&quot;月&quot;d&quot;日&quot;;@"/>
    <numFmt numFmtId="178" formatCode="#,##0&quot;円&quot;"/>
    <numFmt numFmtId="179" formatCode="0.0%"/>
    <numFmt numFmtId="180" formatCode="0_);[Red]\(0\)"/>
    <numFmt numFmtId="181" formatCode="[$-411]ge/m/d"/>
  </numFmts>
  <fonts count="22"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2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2"/>
      <name val="ＭＳ ゴシック"/>
      <family val="3"/>
      <charset val="128"/>
    </font>
    <font>
      <sz val="12"/>
      <name val="HGP行書体"/>
      <family val="4"/>
      <charset val="128"/>
    </font>
    <font>
      <b/>
      <sz val="11"/>
      <name val="HG丸ｺﾞｼｯｸM-PRO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20"/>
      <name val="HG丸ｺﾞｼｯｸM-PRO"/>
      <family val="3"/>
      <charset val="128"/>
    </font>
    <font>
      <sz val="14"/>
      <name val="ＭＳ Ｐ明朝"/>
      <family val="1"/>
      <charset val="128"/>
    </font>
    <font>
      <sz val="9"/>
      <name val="HG丸ｺﾞｼｯｸM-PRO"/>
      <family val="3"/>
      <charset val="128"/>
    </font>
    <font>
      <sz val="9"/>
      <color indexed="81"/>
      <name val="MS P ゴシック"/>
      <family val="3"/>
      <charset val="128"/>
    </font>
    <font>
      <sz val="8"/>
      <name val="HG丸ｺﾞｼｯｸM-PRO"/>
      <family val="3"/>
      <charset val="128"/>
    </font>
    <font>
      <sz val="12"/>
      <color rgb="FFFF0000"/>
      <name val="HGP創英角ﾎﾟｯﾌﾟ体"/>
      <family val="3"/>
      <charset val="128"/>
    </font>
    <font>
      <sz val="12"/>
      <name val="HGS行書体"/>
      <family val="4"/>
      <charset val="128"/>
    </font>
    <font>
      <sz val="12"/>
      <color rgb="FFFF0000"/>
      <name val="HGS創英角ﾎﾟｯﾌﾟ体"/>
      <family val="3"/>
      <charset val="128"/>
    </font>
    <font>
      <b/>
      <sz val="14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 diagonalUp="1">
      <left/>
      <right/>
      <top/>
      <bottom/>
      <diagonal style="thin">
        <color auto="1"/>
      </diagonal>
    </border>
  </borders>
  <cellStyleXfs count="1">
    <xf numFmtId="0" fontId="0" fillId="0" borderId="0"/>
  </cellStyleXfs>
  <cellXfs count="18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Continuous" vertical="center"/>
    </xf>
    <xf numFmtId="0" fontId="8" fillId="0" borderId="0" xfId="0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1" xfId="0" applyFont="1" applyBorder="1" applyAlignment="1">
      <alignment horizontal="distributed" vertical="center"/>
    </xf>
    <xf numFmtId="0" fontId="2" fillId="0" borderId="2" xfId="0" applyFont="1" applyBorder="1" applyAlignment="1">
      <alignment vertical="center"/>
    </xf>
    <xf numFmtId="3" fontId="5" fillId="0" borderId="3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7" fillId="0" borderId="4" xfId="0" applyFont="1" applyBorder="1" applyAlignment="1">
      <alignment horizontal="center" vertical="center" shrinkToFit="1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vertical="center" shrinkToFit="1"/>
    </xf>
    <xf numFmtId="0" fontId="0" fillId="0" borderId="1" xfId="0" applyBorder="1"/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vertical="center" shrinkToFit="1"/>
    </xf>
    <xf numFmtId="0" fontId="5" fillId="0" borderId="9" xfId="0" applyFont="1" applyBorder="1" applyAlignment="1">
      <alignment horizontal="center" vertical="center" shrinkToFit="1"/>
    </xf>
    <xf numFmtId="3" fontId="5" fillId="0" borderId="10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shrinkToFit="1"/>
    </xf>
    <xf numFmtId="3" fontId="5" fillId="0" borderId="1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57" fontId="2" fillId="0" borderId="0" xfId="0" applyNumberFormat="1" applyFont="1" applyAlignment="1">
      <alignment vertical="center"/>
    </xf>
    <xf numFmtId="0" fontId="0" fillId="2" borderId="1" xfId="0" applyFill="1" applyBorder="1" applyAlignment="1">
      <alignment horizontal="center"/>
    </xf>
    <xf numFmtId="0" fontId="18" fillId="0" borderId="0" xfId="0" applyFont="1"/>
    <xf numFmtId="0" fontId="2" fillId="3" borderId="0" xfId="0" applyFont="1" applyFill="1" applyAlignment="1">
      <alignment vertical="center"/>
    </xf>
    <xf numFmtId="0" fontId="0" fillId="3" borderId="0" xfId="0" applyFill="1" applyAlignment="1">
      <alignment horizontal="center"/>
    </xf>
    <xf numFmtId="0" fontId="0" fillId="0" borderId="15" xfId="0" applyBorder="1"/>
    <xf numFmtId="0" fontId="5" fillId="0" borderId="16" xfId="0" applyFont="1" applyBorder="1" applyAlignment="1">
      <alignment horizontal="center" vertical="center" shrinkToFit="1"/>
    </xf>
    <xf numFmtId="0" fontId="5" fillId="0" borderId="17" xfId="0" applyFont="1" applyBorder="1" applyAlignment="1">
      <alignment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5" fillId="0" borderId="20" xfId="0" applyFont="1" applyBorder="1" applyAlignment="1">
      <alignment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24" xfId="0" applyFont="1" applyBorder="1" applyAlignment="1">
      <alignment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28" xfId="0" applyFont="1" applyBorder="1" applyAlignment="1">
      <alignment vertical="center" shrinkToFit="1"/>
    </xf>
    <xf numFmtId="0" fontId="5" fillId="0" borderId="29" xfId="0" applyFont="1" applyBorder="1" applyAlignment="1">
      <alignment horizontal="center" vertical="center" shrinkToFit="1"/>
    </xf>
    <xf numFmtId="3" fontId="5" fillId="0" borderId="29" xfId="0" applyNumberFormat="1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 shrinkToFit="1"/>
    </xf>
    <xf numFmtId="3" fontId="5" fillId="0" borderId="26" xfId="0" applyNumberFormat="1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 shrinkToFit="1"/>
    </xf>
    <xf numFmtId="3" fontId="5" fillId="0" borderId="30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0" fillId="2" borderId="1" xfId="0" applyFill="1" applyBorder="1"/>
    <xf numFmtId="3" fontId="5" fillId="0" borderId="31" xfId="0" applyNumberFormat="1" applyFont="1" applyBorder="1" applyAlignment="1">
      <alignment horizontal="center" vertical="center"/>
    </xf>
    <xf numFmtId="3" fontId="5" fillId="0" borderId="32" xfId="0" applyNumberFormat="1" applyFont="1" applyBorder="1" applyAlignment="1">
      <alignment horizontal="center" vertical="center"/>
    </xf>
    <xf numFmtId="3" fontId="5" fillId="0" borderId="25" xfId="0" applyNumberFormat="1" applyFont="1" applyBorder="1" applyAlignment="1">
      <alignment horizontal="center" vertical="center"/>
    </xf>
    <xf numFmtId="3" fontId="5" fillId="0" borderId="7" xfId="0" applyNumberFormat="1" applyFont="1" applyBorder="1" applyAlignment="1">
      <alignment horizontal="center" vertical="center"/>
    </xf>
    <xf numFmtId="177" fontId="2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176" fontId="4" fillId="0" borderId="0" xfId="0" applyNumberFormat="1" applyFont="1" applyAlignment="1">
      <alignment vertical="center"/>
    </xf>
    <xf numFmtId="176" fontId="13" fillId="0" borderId="5" xfId="0" applyNumberFormat="1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vertical="center" shrinkToFit="1"/>
    </xf>
    <xf numFmtId="179" fontId="2" fillId="0" borderId="0" xfId="0" applyNumberFormat="1" applyFont="1" applyAlignment="1">
      <alignment vertical="center"/>
    </xf>
    <xf numFmtId="179" fontId="2" fillId="0" borderId="0" xfId="0" applyNumberFormat="1" applyFont="1" applyAlignment="1">
      <alignment horizontal="center" vertical="center"/>
    </xf>
    <xf numFmtId="180" fontId="2" fillId="0" borderId="0" xfId="0" applyNumberFormat="1" applyFont="1" applyAlignment="1">
      <alignment vertical="center"/>
    </xf>
    <xf numFmtId="3" fontId="5" fillId="0" borderId="39" xfId="0" applyNumberFormat="1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176" fontId="5" fillId="0" borderId="35" xfId="0" applyNumberFormat="1" applyFont="1" applyBorder="1" applyAlignment="1">
      <alignment horizontal="center" vertical="center"/>
    </xf>
    <xf numFmtId="176" fontId="5" fillId="0" borderId="40" xfId="0" applyNumberFormat="1" applyFont="1" applyBorder="1" applyAlignment="1">
      <alignment horizontal="center" vertical="center"/>
    </xf>
    <xf numFmtId="176" fontId="5" fillId="0" borderId="38" xfId="0" applyNumberFormat="1" applyFont="1" applyBorder="1" applyAlignment="1">
      <alignment horizontal="center" vertical="center"/>
    </xf>
    <xf numFmtId="176" fontId="5" fillId="0" borderId="37" xfId="0" applyNumberFormat="1" applyFont="1" applyBorder="1" applyAlignment="1">
      <alignment horizontal="center" vertical="center"/>
    </xf>
    <xf numFmtId="176" fontId="5" fillId="0" borderId="41" xfId="0" applyNumberFormat="1" applyFont="1" applyBorder="1" applyAlignment="1">
      <alignment horizontal="center" vertical="center"/>
    </xf>
    <xf numFmtId="176" fontId="5" fillId="0" borderId="42" xfId="0" applyNumberFormat="1" applyFont="1" applyBorder="1" applyAlignment="1">
      <alignment horizontal="center" vertical="center"/>
    </xf>
    <xf numFmtId="176" fontId="5" fillId="0" borderId="36" xfId="0" applyNumberFormat="1" applyFont="1" applyBorder="1" applyAlignment="1">
      <alignment horizontal="center" vertical="center"/>
    </xf>
    <xf numFmtId="176" fontId="5" fillId="0" borderId="43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right" vertical="center"/>
    </xf>
    <xf numFmtId="181" fontId="0" fillId="0" borderId="0" xfId="0" applyNumberFormat="1"/>
    <xf numFmtId="0" fontId="0" fillId="2" borderId="0" xfId="0" applyFill="1"/>
    <xf numFmtId="14" fontId="2" fillId="0" borderId="0" xfId="0" applyNumberFormat="1" applyFont="1" applyAlignment="1">
      <alignment vertical="center"/>
    </xf>
    <xf numFmtId="0" fontId="2" fillId="0" borderId="58" xfId="0" applyFont="1" applyBorder="1" applyAlignment="1">
      <alignment vertical="center"/>
    </xf>
    <xf numFmtId="178" fontId="3" fillId="0" borderId="33" xfId="0" applyNumberFormat="1" applyFont="1" applyBorder="1" applyAlignment="1">
      <alignment horizontal="right" vertical="center"/>
    </xf>
    <xf numFmtId="178" fontId="14" fillId="0" borderId="33" xfId="0" applyNumberFormat="1" applyFont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14" fillId="0" borderId="33" xfId="0" applyFont="1" applyBorder="1" applyAlignment="1">
      <alignment horizontal="right" vertical="center"/>
    </xf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horizontal="center" vertical="center"/>
    </xf>
    <xf numFmtId="0" fontId="20" fillId="0" borderId="0" xfId="0" applyFont="1"/>
    <xf numFmtId="181" fontId="0" fillId="0" borderId="1" xfId="0" applyNumberFormat="1" applyBorder="1"/>
    <xf numFmtId="179" fontId="0" fillId="0" borderId="1" xfId="0" applyNumberFormat="1" applyBorder="1"/>
    <xf numFmtId="181" fontId="0" fillId="2" borderId="1" xfId="0" applyNumberFormat="1" applyFill="1" applyBorder="1"/>
    <xf numFmtId="3" fontId="0" fillId="0" borderId="1" xfId="0" applyNumberFormat="1" applyBorder="1"/>
    <xf numFmtId="3" fontId="0" fillId="2" borderId="1" xfId="0" applyNumberFormat="1" applyFill="1" applyBorder="1"/>
    <xf numFmtId="0" fontId="10" fillId="4" borderId="0" xfId="0" applyFont="1" applyFill="1" applyAlignment="1">
      <alignment horizontal="right" vertical="center" shrinkToFit="1"/>
    </xf>
    <xf numFmtId="0" fontId="10" fillId="4" borderId="0" xfId="0" applyFont="1" applyFill="1" applyAlignment="1">
      <alignment vertical="center" shrinkToFit="1"/>
    </xf>
    <xf numFmtId="0" fontId="5" fillId="4" borderId="0" xfId="0" applyFont="1" applyFill="1" applyAlignment="1">
      <alignment vertical="center" shrinkToFit="1"/>
    </xf>
    <xf numFmtId="0" fontId="5" fillId="4" borderId="17" xfId="0" applyFont="1" applyFill="1" applyBorder="1" applyAlignment="1">
      <alignment horizontal="right" vertical="center" shrinkToFit="1"/>
    </xf>
    <xf numFmtId="0" fontId="5" fillId="4" borderId="20" xfId="0" applyFont="1" applyFill="1" applyBorder="1" applyAlignment="1">
      <alignment horizontal="right" vertical="center" shrinkToFit="1"/>
    </xf>
    <xf numFmtId="0" fontId="5" fillId="4" borderId="9" xfId="0" applyFont="1" applyFill="1" applyBorder="1" applyAlignment="1">
      <alignment horizontal="right" vertical="center" shrinkToFit="1"/>
    </xf>
    <xf numFmtId="0" fontId="5" fillId="4" borderId="28" xfId="0" applyFont="1" applyFill="1" applyBorder="1" applyAlignment="1">
      <alignment horizontal="right" vertical="center" shrinkToFit="1"/>
    </xf>
    <xf numFmtId="0" fontId="5" fillId="4" borderId="24" xfId="0" applyFont="1" applyFill="1" applyBorder="1" applyAlignment="1">
      <alignment horizontal="right" vertical="center" shrinkToFit="1"/>
    </xf>
    <xf numFmtId="0" fontId="5" fillId="4" borderId="2" xfId="0" applyFont="1" applyFill="1" applyBorder="1" applyAlignment="1">
      <alignment horizontal="right" vertical="center" shrinkToFit="1"/>
    </xf>
    <xf numFmtId="0" fontId="5" fillId="4" borderId="0" xfId="0" applyFont="1" applyFill="1" applyAlignment="1">
      <alignment horizontal="right" vertical="center" shrinkToFit="1"/>
    </xf>
    <xf numFmtId="0" fontId="5" fillId="4" borderId="17" xfId="0" applyFont="1" applyFill="1" applyBorder="1" applyAlignment="1">
      <alignment vertical="center" shrinkToFit="1"/>
    </xf>
    <xf numFmtId="0" fontId="5" fillId="4" borderId="20" xfId="0" applyFont="1" applyFill="1" applyBorder="1" applyAlignment="1">
      <alignment vertical="center" shrinkToFit="1"/>
    </xf>
    <xf numFmtId="0" fontId="5" fillId="4" borderId="9" xfId="0" applyFont="1" applyFill="1" applyBorder="1" applyAlignment="1">
      <alignment vertical="center" shrinkToFit="1"/>
    </xf>
    <xf numFmtId="0" fontId="5" fillId="4" borderId="28" xfId="0" applyFont="1" applyFill="1" applyBorder="1" applyAlignment="1">
      <alignment vertical="center" shrinkToFit="1"/>
    </xf>
    <xf numFmtId="0" fontId="5" fillId="4" borderId="24" xfId="0" applyFont="1" applyFill="1" applyBorder="1" applyAlignment="1">
      <alignment vertical="center" shrinkToFit="1"/>
    </xf>
    <xf numFmtId="0" fontId="5" fillId="4" borderId="2" xfId="0" applyFont="1" applyFill="1" applyBorder="1" applyAlignment="1">
      <alignment vertical="center" shrinkToFit="1"/>
    </xf>
    <xf numFmtId="0" fontId="5" fillId="4" borderId="12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30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26" xfId="0" applyFont="1" applyFill="1" applyBorder="1" applyAlignment="1">
      <alignment horizontal="center" vertical="center"/>
    </xf>
    <xf numFmtId="0" fontId="5" fillId="4" borderId="39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vertical="center"/>
    </xf>
    <xf numFmtId="49" fontId="2" fillId="4" borderId="0" xfId="0" applyNumberFormat="1" applyFont="1" applyFill="1" applyAlignment="1">
      <alignment horizontal="right" vertical="center"/>
    </xf>
    <xf numFmtId="58" fontId="2" fillId="4" borderId="0" xfId="0" applyNumberFormat="1" applyFont="1" applyFill="1" applyAlignment="1">
      <alignment horizontal="right" vertical="center"/>
    </xf>
    <xf numFmtId="58" fontId="0" fillId="4" borderId="0" xfId="0" applyNumberFormat="1" applyFill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4" borderId="14" xfId="0" applyFont="1" applyFill="1" applyBorder="1" applyAlignment="1">
      <alignment vertical="center"/>
    </xf>
    <xf numFmtId="0" fontId="0" fillId="4" borderId="14" xfId="0" applyFill="1" applyBorder="1" applyAlignment="1">
      <alignment vertical="center"/>
    </xf>
    <xf numFmtId="0" fontId="5" fillId="0" borderId="54" xfId="0" applyFont="1" applyBorder="1" applyAlignment="1">
      <alignment horizontal="center" vertical="center"/>
    </xf>
    <xf numFmtId="0" fontId="0" fillId="0" borderId="55" xfId="0" applyBorder="1" applyAlignment="1">
      <alignment vertical="center"/>
    </xf>
    <xf numFmtId="0" fontId="0" fillId="0" borderId="56" xfId="0" applyBorder="1" applyAlignment="1">
      <alignment vertical="center"/>
    </xf>
    <xf numFmtId="49" fontId="2" fillId="4" borderId="15" xfId="0" applyNumberFormat="1" applyFont="1" applyFill="1" applyBorder="1" applyAlignment="1">
      <alignment horizontal="center" vertical="center"/>
    </xf>
    <xf numFmtId="49" fontId="2" fillId="4" borderId="14" xfId="0" applyNumberFormat="1" applyFont="1" applyFill="1" applyBorder="1" applyAlignment="1">
      <alignment horizontal="center" vertical="center"/>
    </xf>
    <xf numFmtId="49" fontId="2" fillId="4" borderId="1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47" xfId="0" applyFont="1" applyBorder="1" applyAlignment="1">
      <alignment horizontal="center" vertical="center" textRotation="255" shrinkToFit="1"/>
    </xf>
    <xf numFmtId="0" fontId="5" fillId="0" borderId="48" xfId="0" applyFont="1" applyBorder="1" applyAlignment="1">
      <alignment horizontal="center" vertical="center" textRotation="255" shrinkToFit="1"/>
    </xf>
    <xf numFmtId="0" fontId="5" fillId="0" borderId="49" xfId="0" applyFont="1" applyBorder="1" applyAlignment="1">
      <alignment horizontal="center" vertical="center" textRotation="255" shrinkToFit="1"/>
    </xf>
    <xf numFmtId="0" fontId="5" fillId="0" borderId="57" xfId="0" applyFont="1" applyBorder="1" applyAlignment="1">
      <alignment horizontal="center" vertical="center" textRotation="255" shrinkToFit="1"/>
    </xf>
    <xf numFmtId="0" fontId="5" fillId="0" borderId="3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4" borderId="0" xfId="0" applyFont="1" applyFill="1" applyAlignment="1">
      <alignment vertical="center" shrinkToFit="1"/>
    </xf>
    <xf numFmtId="0" fontId="2" fillId="4" borderId="2" xfId="0" applyFont="1" applyFill="1" applyBorder="1" applyAlignment="1">
      <alignment vertical="top"/>
    </xf>
    <xf numFmtId="0" fontId="2" fillId="4" borderId="7" xfId="0" applyFont="1" applyFill="1" applyBorder="1" applyAlignment="1">
      <alignment vertical="top"/>
    </xf>
    <xf numFmtId="0" fontId="2" fillId="4" borderId="44" xfId="0" applyFont="1" applyFill="1" applyBorder="1" applyAlignment="1">
      <alignment horizontal="center" vertical="center"/>
    </xf>
    <xf numFmtId="0" fontId="2" fillId="4" borderId="45" xfId="0" applyFont="1" applyFill="1" applyBorder="1" applyAlignment="1">
      <alignment horizontal="center" vertical="center"/>
    </xf>
    <xf numFmtId="0" fontId="2" fillId="4" borderId="46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 shrinkToFit="1"/>
    </xf>
    <xf numFmtId="0" fontId="0" fillId="4" borderId="14" xfId="0" applyFill="1" applyBorder="1" applyAlignment="1">
      <alignment horizontal="center" vertical="center" shrinkToFit="1"/>
    </xf>
    <xf numFmtId="0" fontId="2" fillId="4" borderId="44" xfId="0" applyFont="1" applyFill="1" applyBorder="1" applyAlignment="1">
      <alignment vertical="center"/>
    </xf>
    <xf numFmtId="0" fontId="2" fillId="4" borderId="45" xfId="0" applyFont="1" applyFill="1" applyBorder="1" applyAlignment="1">
      <alignment vertical="center"/>
    </xf>
    <xf numFmtId="0" fontId="2" fillId="4" borderId="46" xfId="0" applyFont="1" applyFill="1" applyBorder="1" applyAlignment="1">
      <alignment vertical="center"/>
    </xf>
    <xf numFmtId="0" fontId="2" fillId="4" borderId="0" xfId="0" applyFont="1" applyFill="1" applyAlignment="1">
      <alignment horizontal="left" vertical="center" indent="2"/>
    </xf>
    <xf numFmtId="0" fontId="0" fillId="4" borderId="0" xfId="0" applyFill="1" applyAlignment="1">
      <alignment horizontal="left" vertical="center" indent="2"/>
    </xf>
    <xf numFmtId="0" fontId="5" fillId="4" borderId="0" xfId="0" applyFont="1" applyFill="1" applyAlignment="1">
      <alignment vertical="center" shrinkToFit="1"/>
    </xf>
    <xf numFmtId="0" fontId="0" fillId="4" borderId="0" xfId="0" applyFill="1" applyAlignment="1">
      <alignment vertical="center" shrinkToFit="1"/>
    </xf>
    <xf numFmtId="0" fontId="7" fillId="0" borderId="47" xfId="0" applyFont="1" applyBorder="1" applyAlignment="1">
      <alignment horizontal="center" vertical="center" textRotation="255"/>
    </xf>
    <xf numFmtId="0" fontId="7" fillId="0" borderId="48" xfId="0" applyFont="1" applyBorder="1" applyAlignment="1">
      <alignment horizontal="center" vertical="center" textRotation="255"/>
    </xf>
    <xf numFmtId="0" fontId="7" fillId="0" borderId="49" xfId="0" applyFont="1" applyBorder="1" applyAlignment="1">
      <alignment horizontal="center" vertical="center" textRotation="255"/>
    </xf>
    <xf numFmtId="0" fontId="5" fillId="0" borderId="5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76" fontId="13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78" fontId="3" fillId="0" borderId="33" xfId="0" applyNumberFormat="1" applyFont="1" applyBorder="1" applyAlignment="1">
      <alignment horizontal="right" vertical="center" shrinkToFit="1"/>
    </xf>
    <xf numFmtId="0" fontId="0" fillId="0" borderId="33" xfId="0" applyBorder="1" applyAlignment="1">
      <alignment horizontal="right" vertical="center" shrinkToFit="1"/>
    </xf>
    <xf numFmtId="0" fontId="19" fillId="4" borderId="0" xfId="0" applyFont="1" applyFill="1" applyAlignment="1">
      <alignment vertical="center" shrinkToFit="1"/>
    </xf>
  </cellXfs>
  <cellStyles count="1">
    <cellStyle name="標準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676275</xdr:colOff>
      <xdr:row>8</xdr:row>
      <xdr:rowOff>0</xdr:rowOff>
    </xdr:from>
    <xdr:to>
      <xdr:col>13</xdr:col>
      <xdr:colOff>990600</xdr:colOff>
      <xdr:row>8</xdr:row>
      <xdr:rowOff>266700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E828FE-4F90-49F5-A30F-97A5AD5DD97E}"/>
            </a:ext>
          </a:extLst>
        </xdr:cNvPr>
        <xdr:cNvSpPr txBox="1"/>
      </xdr:nvSpPr>
      <xdr:spPr>
        <a:xfrm>
          <a:off x="6638925" y="2114550"/>
          <a:ext cx="314325" cy="266700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印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13</xdr:col>
      <xdr:colOff>352425</xdr:colOff>
      <xdr:row>7</xdr:row>
      <xdr:rowOff>76200</xdr:rowOff>
    </xdr:from>
    <xdr:to>
      <xdr:col>13</xdr:col>
      <xdr:colOff>995891</xdr:colOff>
      <xdr:row>9</xdr:row>
      <xdr:rowOff>150283</xdr:rowOff>
    </xdr:to>
    <xdr:sp macro="" textlink="">
      <xdr:nvSpPr>
        <xdr:cNvPr id="3" name="Text Box 29">
          <a:extLst>
            <a:ext uri="{FF2B5EF4-FFF2-40B4-BE49-F238E27FC236}">
              <a16:creationId xmlns:a16="http://schemas.microsoft.com/office/drawing/2014/main" id="{D54B182B-071A-4F7E-834F-679ECCF44BC2}"/>
            </a:ext>
          </a:extLst>
        </xdr:cNvPr>
        <xdr:cNvSpPr txBox="1">
          <a:spLocks noChangeArrowheads="1"/>
        </xdr:cNvSpPr>
      </xdr:nvSpPr>
      <xdr:spPr bwMode="auto">
        <a:xfrm>
          <a:off x="6315075" y="1914525"/>
          <a:ext cx="643466" cy="62653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marL="0" marR="0" lvl="0" indent="0" algn="ctr" defTabSz="914400" rtl="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HG行書体"/>
              <a:ea typeface="HG行書体"/>
            </a:rPr>
            <a:t>社会福祉法人△△会 之 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676275</xdr:colOff>
      <xdr:row>8</xdr:row>
      <xdr:rowOff>0</xdr:rowOff>
    </xdr:from>
    <xdr:to>
      <xdr:col>13</xdr:col>
      <xdr:colOff>990600</xdr:colOff>
      <xdr:row>8</xdr:row>
      <xdr:rowOff>266700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64AC8DD-B9BF-BF52-77DA-9269C87CE799}"/>
            </a:ext>
          </a:extLst>
        </xdr:cNvPr>
        <xdr:cNvSpPr txBox="1"/>
      </xdr:nvSpPr>
      <xdr:spPr>
        <a:xfrm>
          <a:off x="6943725" y="2114550"/>
          <a:ext cx="314325" cy="266700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印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98463-F770-44A7-8CC8-4D78117BEBDE}">
  <sheetPr>
    <pageSetUpPr fitToPage="1"/>
  </sheetPr>
  <dimension ref="B1:BP44"/>
  <sheetViews>
    <sheetView view="pageBreakPreview" zoomScaleNormal="100" zoomScaleSheetLayoutView="100" workbookViewId="0">
      <selection activeCell="BV5" sqref="BV5"/>
    </sheetView>
  </sheetViews>
  <sheetFormatPr defaultRowHeight="14.25"/>
  <cols>
    <col min="1" max="1" width="2.125" style="1" customWidth="1"/>
    <col min="2" max="2" width="4.625" style="1" customWidth="1"/>
    <col min="3" max="3" width="6.625" style="1" customWidth="1"/>
    <col min="4" max="4" width="13.625" style="1" customWidth="1"/>
    <col min="5" max="5" width="7.625" style="1" customWidth="1"/>
    <col min="6" max="6" width="5.625" style="1" customWidth="1"/>
    <col min="7" max="7" width="4.125" style="1" customWidth="1"/>
    <col min="8" max="8" width="3.625" style="1" customWidth="1"/>
    <col min="9" max="9" width="4.125" style="1" customWidth="1"/>
    <col min="10" max="10" width="5.625" style="1" customWidth="1"/>
    <col min="11" max="11" width="9.25" style="1" customWidth="1"/>
    <col min="12" max="13" width="5.625" style="1" customWidth="1"/>
    <col min="14" max="14" width="13.625" style="1" bestFit="1" customWidth="1"/>
    <col min="15" max="15" width="15.125" style="1" customWidth="1"/>
    <col min="16" max="16" width="9" style="1" hidden="1" customWidth="1"/>
    <col min="17" max="17" width="13.5" style="1" hidden="1" customWidth="1"/>
    <col min="18" max="20" width="8.625" style="1" hidden="1" customWidth="1"/>
    <col min="21" max="21" width="16.625" style="1" hidden="1" customWidth="1"/>
    <col min="22" max="22" width="15.75" style="1" hidden="1" customWidth="1"/>
    <col min="23" max="23" width="15.5" style="1" hidden="1" customWidth="1"/>
    <col min="24" max="68" width="9" style="1" hidden="1" customWidth="1"/>
    <col min="69" max="69" width="9" style="1" customWidth="1"/>
    <col min="70" max="16384" width="9" style="1"/>
  </cols>
  <sheetData>
    <row r="1" spans="2:68" ht="23.25" customHeight="1">
      <c r="L1" s="127">
        <v>46198</v>
      </c>
      <c r="M1" s="128"/>
      <c r="N1" s="128"/>
      <c r="O1" s="2"/>
      <c r="P1" s="33" t="s">
        <v>39</v>
      </c>
      <c r="Q1" s="33"/>
      <c r="R1" s="1" t="s">
        <v>40</v>
      </c>
      <c r="S1" s="61">
        <f ca="1">TODAY()</f>
        <v>46199</v>
      </c>
      <c r="U1" s="33" t="s">
        <v>41</v>
      </c>
      <c r="W1" s="1" t="str">
        <f>初期設定!A3</f>
        <v>令和</v>
      </c>
      <c r="X1" s="1" t="str">
        <f>初期設定!A4</f>
        <v>平成</v>
      </c>
      <c r="Z1" s="34" t="s">
        <v>26</v>
      </c>
      <c r="AA1" t="s">
        <v>12</v>
      </c>
      <c r="AB1" t="s">
        <v>28</v>
      </c>
      <c r="AC1" t="s">
        <v>27</v>
      </c>
      <c r="AE1" s="34" t="s">
        <v>34</v>
      </c>
      <c r="AF1" t="s">
        <v>33</v>
      </c>
      <c r="AG1" t="s">
        <v>35</v>
      </c>
      <c r="AH1" t="s">
        <v>36</v>
      </c>
      <c r="AI1" t="s">
        <v>37</v>
      </c>
      <c r="AM1" s="1">
        <v>4420</v>
      </c>
      <c r="AN1" s="1">
        <v>4380</v>
      </c>
      <c r="AO1" s="1">
        <v>4340</v>
      </c>
      <c r="AP1" s="1">
        <v>4390</v>
      </c>
      <c r="AQ1" s="1">
        <v>4310</v>
      </c>
      <c r="AR1" s="1">
        <v>3610</v>
      </c>
      <c r="AS1" s="1">
        <v>3580</v>
      </c>
      <c r="AT1" s="1">
        <v>3570</v>
      </c>
      <c r="AU1" s="1">
        <v>3500</v>
      </c>
    </row>
    <row r="2" spans="2:68" ht="19.5" customHeight="1">
      <c r="B2" s="139" t="s">
        <v>0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P2" s="33" t="s">
        <v>43</v>
      </c>
      <c r="Q2" s="33"/>
      <c r="S2" s="1">
        <v>1</v>
      </c>
      <c r="T2" s="1">
        <v>2</v>
      </c>
      <c r="U2" s="1">
        <v>3</v>
      </c>
      <c r="V2" s="1">
        <v>4</v>
      </c>
      <c r="W2" s="1">
        <v>5</v>
      </c>
      <c r="X2" s="1">
        <v>6</v>
      </c>
      <c r="Y2" s="1">
        <v>7</v>
      </c>
      <c r="Z2" s="1">
        <v>8</v>
      </c>
      <c r="AA2" s="1">
        <v>9</v>
      </c>
      <c r="AB2" s="1">
        <v>10</v>
      </c>
      <c r="AC2" s="1">
        <v>11</v>
      </c>
      <c r="AD2" s="1">
        <v>12</v>
      </c>
      <c r="AE2" s="1">
        <v>13</v>
      </c>
      <c r="AF2" s="1">
        <v>14</v>
      </c>
      <c r="AG2" s="1">
        <v>15</v>
      </c>
      <c r="AH2" s="1">
        <v>16</v>
      </c>
      <c r="AI2" s="1">
        <v>17</v>
      </c>
      <c r="AJ2" s="1">
        <v>18</v>
      </c>
      <c r="AK2" s="1">
        <v>19</v>
      </c>
      <c r="AL2" s="1">
        <v>20</v>
      </c>
      <c r="AM2" s="1">
        <v>21</v>
      </c>
      <c r="AN2" s="1">
        <v>22</v>
      </c>
      <c r="AO2" s="1">
        <v>23</v>
      </c>
      <c r="AP2" s="1">
        <v>24</v>
      </c>
      <c r="AQ2" s="1">
        <v>25</v>
      </c>
      <c r="AR2" s="1">
        <v>26</v>
      </c>
      <c r="AS2" s="1">
        <v>27</v>
      </c>
      <c r="AT2" s="1">
        <v>28</v>
      </c>
      <c r="AU2" s="1">
        <v>29</v>
      </c>
      <c r="AV2" s="1">
        <v>30</v>
      </c>
      <c r="AW2" s="1">
        <v>31</v>
      </c>
      <c r="AX2" s="1">
        <v>32</v>
      </c>
      <c r="AY2" s="1">
        <v>33</v>
      </c>
      <c r="AZ2" s="1">
        <v>34</v>
      </c>
      <c r="BA2" s="1">
        <v>35</v>
      </c>
      <c r="BB2" s="1">
        <v>36</v>
      </c>
      <c r="BC2" s="1">
        <v>37</v>
      </c>
      <c r="BD2" s="1">
        <v>38</v>
      </c>
      <c r="BE2" s="1">
        <v>39</v>
      </c>
      <c r="BF2" s="1">
        <v>40</v>
      </c>
      <c r="BG2" s="1">
        <v>41</v>
      </c>
      <c r="BH2" s="1">
        <v>42</v>
      </c>
      <c r="BI2" s="1">
        <v>43</v>
      </c>
      <c r="BJ2" s="1">
        <v>44</v>
      </c>
      <c r="BK2" s="1">
        <v>45</v>
      </c>
      <c r="BL2" s="1">
        <v>46</v>
      </c>
      <c r="BM2" s="1">
        <v>47</v>
      </c>
      <c r="BN2" s="1">
        <v>48</v>
      </c>
      <c r="BO2" s="1">
        <v>49</v>
      </c>
      <c r="BP2" s="1">
        <v>50</v>
      </c>
    </row>
    <row r="3" spans="2:68" ht="19.5" customHeight="1">
      <c r="B3" s="11"/>
      <c r="C3" s="11"/>
      <c r="D3" s="11"/>
      <c r="E3" s="14" t="s">
        <v>22</v>
      </c>
      <c r="F3" s="15" t="s">
        <v>24</v>
      </c>
      <c r="G3" s="102">
        <v>8</v>
      </c>
      <c r="H3" s="15" t="s">
        <v>19</v>
      </c>
      <c r="I3" s="103">
        <v>6</v>
      </c>
      <c r="J3" s="15" t="s">
        <v>20</v>
      </c>
      <c r="K3" s="12" t="s">
        <v>21</v>
      </c>
      <c r="L3" s="12"/>
      <c r="M3" s="11"/>
      <c r="N3" s="11"/>
      <c r="P3" s="33" t="s">
        <v>45</v>
      </c>
      <c r="Q3" s="33"/>
      <c r="S3" s="1" t="str">
        <f>初期設定!B3</f>
        <v>(伊勢市中部地域包括支援センター）</v>
      </c>
      <c r="T3" s="1" t="str">
        <f>初期設定!B4</f>
        <v>(伊勢市西地域包括支援センター）</v>
      </c>
      <c r="U3" s="1" t="str">
        <f>初期設定!B5</f>
        <v>(伊勢市東地域包括支援センター）</v>
      </c>
      <c r="V3" s="1" t="str">
        <f>初期設定!B6</f>
        <v>(伊勢市南地域包括支援センター）</v>
      </c>
      <c r="W3" s="1" t="str">
        <f>初期設定!B7</f>
        <v>(伊勢市北地域包括支援センター）</v>
      </c>
      <c r="X3" s="1" t="str">
        <f>初期設定!B8</f>
        <v>(伊勢市五十鈴地域包括支援センター）</v>
      </c>
    </row>
    <row r="4" spans="2:68" ht="19.5" customHeight="1">
      <c r="B4" s="168" t="s">
        <v>49</v>
      </c>
      <c r="C4" s="168"/>
      <c r="D4" s="168"/>
      <c r="E4" s="168"/>
      <c r="F4" s="169"/>
      <c r="G4" s="169"/>
      <c r="H4" s="169"/>
      <c r="I4" s="169"/>
      <c r="J4" s="169"/>
      <c r="N4" s="3"/>
      <c r="P4" s="33" t="s">
        <v>7</v>
      </c>
      <c r="Q4" s="33"/>
      <c r="S4" s="1" t="str">
        <f>初期設定!C3</f>
        <v>社会福祉法人伊勢市社会福祉協議会</v>
      </c>
      <c r="T4" s="1" t="str">
        <f>初期設定!C4</f>
        <v>社会福祉法人伊勢医心会</v>
      </c>
      <c r="U4" s="1" t="str">
        <f>初期設定!C5</f>
        <v>社会福祉法人邦栄会</v>
      </c>
      <c r="V4" s="1" t="str">
        <f>初期設定!C6</f>
        <v>医療法人社団愛敬会</v>
      </c>
      <c r="W4" s="1">
        <f>初期設定!C7</f>
        <v>0</v>
      </c>
      <c r="X4" s="1">
        <f>初期設定!C8</f>
        <v>0</v>
      </c>
    </row>
    <row r="5" spans="2:68" ht="19.5" customHeight="1">
      <c r="C5" s="170" t="s">
        <v>57</v>
      </c>
      <c r="D5" s="171"/>
      <c r="E5" s="171"/>
      <c r="F5" s="171"/>
      <c r="N5" s="30"/>
      <c r="P5" s="1" t="s">
        <v>118</v>
      </c>
      <c r="Q5" s="93" t="s">
        <v>125</v>
      </c>
      <c r="R5" s="93" t="s">
        <v>119</v>
      </c>
      <c r="S5" s="94" t="s">
        <v>120</v>
      </c>
      <c r="T5" s="94" t="s">
        <v>121</v>
      </c>
      <c r="U5" s="94" t="s">
        <v>122</v>
      </c>
      <c r="V5" s="94" t="s">
        <v>123</v>
      </c>
      <c r="Y5" s="55"/>
    </row>
    <row r="6" spans="2:68" ht="21.95" customHeight="1">
      <c r="H6" s="3"/>
      <c r="I6" s="3" t="s">
        <v>5</v>
      </c>
      <c r="J6" s="187" t="s">
        <v>65</v>
      </c>
      <c r="K6" s="187"/>
      <c r="L6" s="187"/>
      <c r="M6" s="187"/>
      <c r="N6" s="187"/>
      <c r="T6" s="55"/>
      <c r="U6" s="55"/>
      <c r="V6" s="55"/>
    </row>
    <row r="7" spans="2:68" ht="21.95" customHeight="1">
      <c r="H7" s="3"/>
      <c r="I7" s="3" t="s">
        <v>7</v>
      </c>
      <c r="J7" s="187" t="s">
        <v>66</v>
      </c>
      <c r="K7" s="187"/>
      <c r="L7" s="187"/>
      <c r="M7" s="187"/>
      <c r="N7" s="187"/>
      <c r="S7" s="69"/>
    </row>
    <row r="8" spans="2:68" ht="21.95" customHeight="1">
      <c r="H8" s="3"/>
      <c r="I8" s="3" t="s">
        <v>9</v>
      </c>
      <c r="J8" s="187" t="s">
        <v>67</v>
      </c>
      <c r="K8" s="187"/>
      <c r="L8" s="187"/>
      <c r="M8" s="187"/>
      <c r="N8" s="187"/>
      <c r="P8" s="1" t="s">
        <v>69</v>
      </c>
      <c r="S8" s="71">
        <f ca="1">YEAR(S1)-初期設定!G3+1</f>
        <v>8</v>
      </c>
      <c r="T8" s="71">
        <f t="shared" ref="T8:Z8" ca="1" si="0">S8-1</f>
        <v>7</v>
      </c>
      <c r="U8" s="71">
        <f t="shared" ca="1" si="0"/>
        <v>6</v>
      </c>
      <c r="V8" s="71">
        <f t="shared" ca="1" si="0"/>
        <v>5</v>
      </c>
      <c r="W8" s="71">
        <f t="shared" ca="1" si="0"/>
        <v>4</v>
      </c>
      <c r="X8" s="71">
        <f t="shared" ca="1" si="0"/>
        <v>3</v>
      </c>
      <c r="Y8" s="71">
        <f t="shared" ca="1" si="0"/>
        <v>2</v>
      </c>
      <c r="Z8" s="71">
        <f t="shared" ca="1" si="0"/>
        <v>1</v>
      </c>
    </row>
    <row r="9" spans="2:68" ht="21.95" customHeight="1">
      <c r="H9" s="3"/>
      <c r="I9" s="3" t="s">
        <v>8</v>
      </c>
      <c r="J9" s="187" t="s">
        <v>126</v>
      </c>
      <c r="K9" s="187"/>
      <c r="L9" s="187"/>
      <c r="M9" s="187"/>
      <c r="N9" s="187"/>
    </row>
    <row r="10" spans="2:68" ht="21.95" customHeight="1">
      <c r="H10" s="3"/>
      <c r="I10" s="3" t="s">
        <v>6</v>
      </c>
      <c r="J10" s="187" t="s">
        <v>127</v>
      </c>
      <c r="K10" s="187"/>
      <c r="L10" s="187"/>
      <c r="M10" s="187"/>
      <c r="N10" s="187"/>
      <c r="O10" s="27"/>
      <c r="P10" s="27"/>
      <c r="Q10" s="27"/>
    </row>
    <row r="11" spans="2:68" ht="19.5" customHeight="1">
      <c r="H11" s="62"/>
      <c r="I11" s="62" t="s">
        <v>58</v>
      </c>
      <c r="J11" s="187" t="s">
        <v>128</v>
      </c>
      <c r="K11" s="187"/>
      <c r="L11" s="187"/>
      <c r="M11" s="187"/>
      <c r="N11" s="187"/>
    </row>
    <row r="12" spans="2:68" ht="19.5" customHeight="1">
      <c r="B12" s="184" t="s">
        <v>117</v>
      </c>
      <c r="C12" s="184"/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27"/>
    </row>
    <row r="13" spans="2:68" ht="30" customHeight="1" thickBot="1">
      <c r="B13" s="4"/>
      <c r="C13" s="4"/>
      <c r="D13" s="90"/>
      <c r="E13" s="83"/>
      <c r="F13" s="64"/>
      <c r="G13" s="83" t="s">
        <v>10</v>
      </c>
      <c r="H13" s="183">
        <f>SUM($N16:$N35)</f>
        <v>63250</v>
      </c>
      <c r="I13" s="183"/>
      <c r="J13" s="183"/>
      <c r="K13" s="183"/>
      <c r="L13" s="64" t="s">
        <v>63</v>
      </c>
      <c r="M13" s="63"/>
      <c r="N13" s="95"/>
    </row>
    <row r="14" spans="2:68" ht="16.5" customHeight="1" thickBot="1">
      <c r="B14" s="28"/>
      <c r="C14" s="28"/>
      <c r="D14" s="91"/>
      <c r="E14" s="92"/>
      <c r="F14" s="88"/>
      <c r="G14" s="89"/>
      <c r="H14" s="89"/>
      <c r="I14" s="88" t="s">
        <v>116</v>
      </c>
      <c r="J14" s="185">
        <f>IF(H13=0,"円",H13-(ROUND(H13/1.1,0)))</f>
        <v>5750</v>
      </c>
      <c r="K14" s="186"/>
    </row>
    <row r="15" spans="2:68" s="27" customFormat="1" ht="21" customHeight="1" thickBot="1">
      <c r="B15" s="13" t="s">
        <v>16</v>
      </c>
      <c r="C15" s="146" t="s">
        <v>13</v>
      </c>
      <c r="D15" s="146"/>
      <c r="E15" s="146"/>
      <c r="F15" s="147" t="s">
        <v>17</v>
      </c>
      <c r="G15" s="148"/>
      <c r="H15" s="148"/>
      <c r="I15" s="148"/>
      <c r="J15" s="149"/>
      <c r="K15" s="29" t="s">
        <v>48</v>
      </c>
      <c r="L15" s="73" t="s">
        <v>84</v>
      </c>
      <c r="M15" s="29" t="s">
        <v>85</v>
      </c>
      <c r="N15" s="74" t="s">
        <v>47</v>
      </c>
      <c r="P15" s="70" t="s">
        <v>86</v>
      </c>
      <c r="Q15" s="70" t="s">
        <v>115</v>
      </c>
      <c r="R15" s="27" t="s">
        <v>94</v>
      </c>
      <c r="S15" s="27" t="s">
        <v>110</v>
      </c>
      <c r="T15" s="27" t="s">
        <v>111</v>
      </c>
      <c r="U15" s="27" t="s">
        <v>113</v>
      </c>
      <c r="V15" s="27" t="s">
        <v>112</v>
      </c>
      <c r="W15" s="27" t="s">
        <v>114</v>
      </c>
    </row>
    <row r="16" spans="2:68" ht="19.5" customHeight="1">
      <c r="B16" s="172" t="s">
        <v>14</v>
      </c>
      <c r="C16" s="150" t="s">
        <v>68</v>
      </c>
      <c r="D16" s="151"/>
      <c r="E16" s="175"/>
      <c r="F16" s="36" t="s">
        <v>46</v>
      </c>
      <c r="G16" s="105">
        <v>8</v>
      </c>
      <c r="H16" s="37" t="s">
        <v>19</v>
      </c>
      <c r="I16" s="112">
        <v>6</v>
      </c>
      <c r="J16" s="38" t="s">
        <v>20</v>
      </c>
      <c r="K16" s="57">
        <f>IF(R16="Error","Error",SUM(R16)*10)</f>
        <v>4420</v>
      </c>
      <c r="L16" s="57">
        <f>V16*10</f>
        <v>90</v>
      </c>
      <c r="M16" s="118">
        <v>4</v>
      </c>
      <c r="N16" s="75">
        <f>SUM((K16+L16)*M16)</f>
        <v>18040</v>
      </c>
      <c r="P16" s="1" t="str">
        <f>C16</f>
        <v>介護予防支援Ⅰ</v>
      </c>
      <c r="Q16" s="86">
        <f>DATE(G16+初期設定!$G$3-1,I16,1)</f>
        <v>46174</v>
      </c>
      <c r="R16" s="1">
        <f>IFERROR(INDEX(単位表!$C:$Z,MATCH(C16,単位表!$B:$B,0),MATCH(Q16,単位表!$C$2:$Z$2,1)),"")</f>
        <v>442</v>
      </c>
      <c r="S16" s="87"/>
      <c r="T16" s="87"/>
      <c r="U16" s="69">
        <f>IFERROR(INDEX(初期設定!$O$3:$Z$3,MATCH(Q16,初期設定!$O$2:$Z$2,1)),0)</f>
        <v>2.1000000000000001E-2</v>
      </c>
      <c r="V16" s="1">
        <f>ROUND(SUM(R16:T16)*U16,0)</f>
        <v>9</v>
      </c>
      <c r="W16" s="1">
        <f>L16*M16</f>
        <v>360</v>
      </c>
    </row>
    <row r="17" spans="2:23" ht="19.5" customHeight="1">
      <c r="B17" s="173"/>
      <c r="C17" s="130"/>
      <c r="D17" s="130"/>
      <c r="E17" s="176"/>
      <c r="F17" s="40" t="s">
        <v>46</v>
      </c>
      <c r="G17" s="106">
        <v>8</v>
      </c>
      <c r="H17" s="41" t="s">
        <v>19</v>
      </c>
      <c r="I17" s="113">
        <v>5</v>
      </c>
      <c r="J17" s="42" t="s">
        <v>20</v>
      </c>
      <c r="K17" s="58">
        <f>IF(R17="Error","Error",SUM(R17)*10)</f>
        <v>4420</v>
      </c>
      <c r="L17" s="58">
        <f t="shared" ref="L17:L35" si="1">V17*10</f>
        <v>0</v>
      </c>
      <c r="M17" s="119">
        <v>1</v>
      </c>
      <c r="N17" s="76">
        <f t="shared" ref="N17:N35" si="2">SUM((K17+L17)*M17)</f>
        <v>4420</v>
      </c>
      <c r="Q17" s="86">
        <f>DATE(G17+初期設定!$G$3-1,I17,1)</f>
        <v>46143</v>
      </c>
      <c r="R17" s="1">
        <f>IFERROR(INDEX(単位表!$C:$Z,MATCH(C16,単位表!$B:$B,0),MATCH(Q17,単位表!$C$2:$Z$2,1)),"")</f>
        <v>442</v>
      </c>
      <c r="S17" s="87"/>
      <c r="T17" s="87"/>
      <c r="U17" s="69">
        <f>IFERROR(INDEX(初期設定!$O$3:$Z$3,MATCH(Q17,初期設定!$O$2:$Z$2,1)),0)</f>
        <v>0</v>
      </c>
      <c r="V17" s="1">
        <f t="shared" ref="V17:V35" si="3">ROUND(SUM(R17:T17)*U17,0)</f>
        <v>0</v>
      </c>
      <c r="W17" s="1">
        <f t="shared" ref="W17:W35" si="4">L17*M17</f>
        <v>0</v>
      </c>
    </row>
    <row r="18" spans="2:23" ht="19.5" customHeight="1">
      <c r="B18" s="174"/>
      <c r="C18" s="129" t="str">
        <f>CONCATENATE(C16,"＋
",P18)</f>
        <v>介護予防支援Ⅰ＋
介護予防支援初回加算</v>
      </c>
      <c r="D18" s="130"/>
      <c r="E18" s="130"/>
      <c r="F18" s="21" t="s">
        <v>46</v>
      </c>
      <c r="G18" s="107">
        <v>8</v>
      </c>
      <c r="H18" s="22" t="s">
        <v>19</v>
      </c>
      <c r="I18" s="114">
        <v>6</v>
      </c>
      <c r="J18" s="25" t="s">
        <v>20</v>
      </c>
      <c r="K18" s="26">
        <f>IF(R18="Error","Error",SUM(R18:T18)*10)</f>
        <v>7420</v>
      </c>
      <c r="L18" s="26">
        <f t="shared" si="1"/>
        <v>160</v>
      </c>
      <c r="M18" s="120">
        <v>1</v>
      </c>
      <c r="N18" s="77">
        <f t="shared" si="2"/>
        <v>7580</v>
      </c>
      <c r="P18" s="1" t="str">
        <f>単位表!B9</f>
        <v>介護予防支援初回加算</v>
      </c>
      <c r="Q18" s="86">
        <f>DATE(G18+初期設定!$G$3-1,I18,1)</f>
        <v>46174</v>
      </c>
      <c r="R18" s="1">
        <f>IFERROR(INDEX(単位表!$C:$Z,MATCH(P$16,単位表!$B:$B,0),MATCH(Q18,単位表!$C$2:$Z$2,1)),"")</f>
        <v>442</v>
      </c>
      <c r="S18" s="1">
        <f>IFERROR(INDEX(単位表!$C:$Z,MATCH(P18,単位表!$B:$B,0),MATCH(Q18,単位表!$C$2:$Z$2,1)),"")</f>
        <v>300</v>
      </c>
      <c r="T18" s="87"/>
      <c r="U18" s="69">
        <f>IFERROR(INDEX(初期設定!$O$3:$Z$3,MATCH(Q18,初期設定!$O$2:$Z$2,1)),0)</f>
        <v>2.1000000000000001E-2</v>
      </c>
      <c r="V18" s="1">
        <f t="shared" si="3"/>
        <v>16</v>
      </c>
      <c r="W18" s="1">
        <f t="shared" si="4"/>
        <v>160</v>
      </c>
    </row>
    <row r="19" spans="2:23" ht="19.5" customHeight="1">
      <c r="B19" s="174"/>
      <c r="C19" s="130"/>
      <c r="D19" s="130"/>
      <c r="E19" s="130"/>
      <c r="F19" s="46" t="s">
        <v>46</v>
      </c>
      <c r="G19" s="108"/>
      <c r="H19" s="47" t="s">
        <v>19</v>
      </c>
      <c r="I19" s="115"/>
      <c r="J19" s="48" t="s">
        <v>20</v>
      </c>
      <c r="K19" s="49">
        <f t="shared" ref="K19:K23" si="5">IF(R19="Error","Error",SUM(R19:T19)*10)</f>
        <v>0</v>
      </c>
      <c r="L19" s="49">
        <f t="shared" si="1"/>
        <v>0</v>
      </c>
      <c r="M19" s="121"/>
      <c r="N19" s="78">
        <f t="shared" si="2"/>
        <v>0</v>
      </c>
      <c r="Q19" s="86">
        <f>DATE(G19+初期設定!$G$3-1,I19,1)</f>
        <v>43070</v>
      </c>
      <c r="R19" s="1" t="str">
        <f>IFERROR(INDEX(単位表!$C:$Z,MATCH(P$16,単位表!$B:$B,0),MATCH(Q19,単位表!$C$2:$Z$2,1)),"")</f>
        <v/>
      </c>
      <c r="S19" s="1" t="str">
        <f>IFERROR(INDEX(単位表!$C:$Z,MATCH(P18,単位表!$B:$B,0),MATCH(Q19,単位表!$C$2:$Z$2,1)),"")</f>
        <v/>
      </c>
      <c r="T19" s="87"/>
      <c r="U19" s="69">
        <f>IFERROR(INDEX(初期設定!$O$3:$Z$3,MATCH(Q19,初期設定!$O$2:$Z$2,1)),0)</f>
        <v>0</v>
      </c>
      <c r="V19" s="1">
        <f t="shared" si="3"/>
        <v>0</v>
      </c>
      <c r="W19" s="1">
        <f t="shared" si="4"/>
        <v>0</v>
      </c>
    </row>
    <row r="20" spans="2:23" ht="19.5" customHeight="1">
      <c r="B20" s="174"/>
      <c r="C20" s="180" t="str">
        <f>CONCATENATE(C16,"＋
",P20)</f>
        <v>介護予防支援Ⅰ＋
介護予防支援委託連携加算</v>
      </c>
      <c r="D20" s="181"/>
      <c r="E20" s="182"/>
      <c r="F20" s="21" t="s">
        <v>46</v>
      </c>
      <c r="G20" s="107"/>
      <c r="H20" s="22" t="s">
        <v>19</v>
      </c>
      <c r="I20" s="114"/>
      <c r="J20" s="25" t="s">
        <v>20</v>
      </c>
      <c r="K20" s="24">
        <f t="shared" si="5"/>
        <v>0</v>
      </c>
      <c r="L20" s="26">
        <f t="shared" si="1"/>
        <v>0</v>
      </c>
      <c r="M20" s="120"/>
      <c r="N20" s="77">
        <f t="shared" si="2"/>
        <v>0</v>
      </c>
      <c r="P20" s="1" t="str">
        <f>単位表!B10</f>
        <v>介護予防支援委託連携加算</v>
      </c>
      <c r="Q20" s="86">
        <f>DATE(G20+初期設定!$G$3-1,I20,1)</f>
        <v>43070</v>
      </c>
      <c r="R20" s="1" t="str">
        <f>IFERROR(INDEX(単位表!$C:$Z,MATCH(P$16,単位表!$B:$B,0),MATCH(Q20,単位表!$C$2:$Z$2,1)),"")</f>
        <v/>
      </c>
      <c r="S20" s="1" t="str">
        <f>IFERROR(INDEX(単位表!$C:$Z,MATCH(P$20,単位表!$B:$B,0),MATCH(Q20,単位表!$C$2:$Z$2,1)),"")</f>
        <v/>
      </c>
      <c r="T20" s="87"/>
      <c r="U20" s="69">
        <f>IFERROR(INDEX(初期設定!$O$3:$Z$3,MATCH(Q20,初期設定!$O$2:$Z$2,1)),0)</f>
        <v>0</v>
      </c>
      <c r="V20" s="1">
        <f t="shared" si="3"/>
        <v>0</v>
      </c>
      <c r="W20" s="1">
        <f t="shared" si="4"/>
        <v>0</v>
      </c>
    </row>
    <row r="21" spans="2:23" ht="19.5" customHeight="1">
      <c r="B21" s="174"/>
      <c r="C21" s="130"/>
      <c r="D21" s="130"/>
      <c r="E21" s="176"/>
      <c r="F21" s="46" t="s">
        <v>46</v>
      </c>
      <c r="G21" s="108"/>
      <c r="H21" s="47" t="s">
        <v>19</v>
      </c>
      <c r="I21" s="115"/>
      <c r="J21" s="48" t="s">
        <v>20</v>
      </c>
      <c r="K21" s="60">
        <f t="shared" si="5"/>
        <v>0</v>
      </c>
      <c r="L21" s="60">
        <f t="shared" si="1"/>
        <v>0</v>
      </c>
      <c r="M21" s="122"/>
      <c r="N21" s="79">
        <f t="shared" si="2"/>
        <v>0</v>
      </c>
      <c r="Q21" s="86">
        <f>DATE(G21+初期設定!$G$3-1,I21,1)</f>
        <v>43070</v>
      </c>
      <c r="R21" s="1" t="str">
        <f>IFERROR(INDEX(単位表!$C:$Z,MATCH(P$16,単位表!$B:$B,0),MATCH(Q21,単位表!$C$2:$Z$2,1)),"")</f>
        <v/>
      </c>
      <c r="S21" s="1" t="str">
        <f>IFERROR(INDEX(単位表!$C:$Z,MATCH(P$20,単位表!$B:$B,0),MATCH(Q21,単位表!$C$2:$Z$2,1)),"")</f>
        <v/>
      </c>
      <c r="T21" s="87"/>
      <c r="U21" s="69">
        <f>IFERROR(INDEX(初期設定!$O$3:$Z$3,MATCH(Q21,初期設定!$O$2:$Z$2,1)),0)</f>
        <v>0</v>
      </c>
      <c r="V21" s="1">
        <f t="shared" si="3"/>
        <v>0</v>
      </c>
      <c r="W21" s="1">
        <f t="shared" si="4"/>
        <v>0</v>
      </c>
    </row>
    <row r="22" spans="2:23" ht="19.5" customHeight="1">
      <c r="B22" s="174"/>
      <c r="C22" s="152" t="str">
        <f>CONCATENATE(C16,"＋
",P18,"＋
",P20)</f>
        <v>介護予防支援Ⅰ＋
介護予防支援初回加算＋
介護予防支援委託連携加算</v>
      </c>
      <c r="D22" s="153"/>
      <c r="E22" s="177"/>
      <c r="F22" s="43" t="s">
        <v>46</v>
      </c>
      <c r="G22" s="109">
        <v>8</v>
      </c>
      <c r="H22" s="44" t="s">
        <v>19</v>
      </c>
      <c r="I22" s="116">
        <v>6</v>
      </c>
      <c r="J22" s="45" t="s">
        <v>20</v>
      </c>
      <c r="K22" s="59">
        <f t="shared" si="5"/>
        <v>10420</v>
      </c>
      <c r="L22" s="59">
        <f t="shared" si="1"/>
        <v>220</v>
      </c>
      <c r="M22" s="123">
        <v>1</v>
      </c>
      <c r="N22" s="80">
        <f t="shared" si="2"/>
        <v>10640</v>
      </c>
      <c r="P22" s="1" t="str">
        <f>P18</f>
        <v>介護予防支援初回加算</v>
      </c>
      <c r="Q22" s="86">
        <f>DATE(G22+初期設定!$G$3-1,I22,1)</f>
        <v>46174</v>
      </c>
      <c r="R22" s="1">
        <f>IFERROR(INDEX(単位表!$C:$Z,MATCH(P$16,単位表!$B:$B,0),MATCH(Q22,単位表!$C$2:$Z$2,1)),"")</f>
        <v>442</v>
      </c>
      <c r="S22" s="1">
        <f>IFERROR(INDEX(単位表!$C:$Z,MATCH(P$18,単位表!$B:$B,0),MATCH(Q22,単位表!$C$2:$Z$2,1)),"")</f>
        <v>300</v>
      </c>
      <c r="T22" s="1">
        <f>IFERROR(INDEX(単位表!$C:$Z,MATCH(P$20,単位表!$B:$B,0),MATCH(Q22,単位表!$C$2:$Z$2,1)),"")</f>
        <v>300</v>
      </c>
      <c r="U22" s="69">
        <f>IFERROR(INDEX(初期設定!$O$3:$Z$3,MATCH(Q22,初期設定!$O$2:$Z$2,1)),0)</f>
        <v>2.1000000000000001E-2</v>
      </c>
      <c r="V22" s="1">
        <f t="shared" si="3"/>
        <v>22</v>
      </c>
      <c r="W22" s="1">
        <f t="shared" si="4"/>
        <v>220</v>
      </c>
    </row>
    <row r="23" spans="2:23" ht="19.5" customHeight="1" thickBot="1">
      <c r="B23" s="174"/>
      <c r="C23" s="178"/>
      <c r="D23" s="178"/>
      <c r="E23" s="179"/>
      <c r="F23" s="19" t="s">
        <v>46</v>
      </c>
      <c r="G23" s="110"/>
      <c r="H23" s="18" t="s">
        <v>19</v>
      </c>
      <c r="I23" s="117"/>
      <c r="J23" s="20" t="s">
        <v>20</v>
      </c>
      <c r="K23" s="60">
        <f t="shared" si="5"/>
        <v>0</v>
      </c>
      <c r="L23" s="60">
        <f t="shared" si="1"/>
        <v>0</v>
      </c>
      <c r="M23" s="122"/>
      <c r="N23" s="79">
        <f t="shared" si="2"/>
        <v>0</v>
      </c>
      <c r="P23" s="1" t="str">
        <f>P20</f>
        <v>介護予防支援委託連携加算</v>
      </c>
      <c r="Q23" s="86">
        <f>DATE(G23+初期設定!$G$3-1,I23,1)</f>
        <v>43070</v>
      </c>
      <c r="R23" s="1" t="str">
        <f>IFERROR(INDEX(単位表!$C:$Z,MATCH(P$16,単位表!$B:$B,0),MATCH(Q23,単位表!$C$2:$Z$2,1)),"")</f>
        <v/>
      </c>
      <c r="S23" s="1" t="str">
        <f>IFERROR(INDEX(単位表!$C:$Z,MATCH(P$18,単位表!$B:$B,0),MATCH(Q23,単位表!$C$2:$Z$2,1)),"")</f>
        <v/>
      </c>
      <c r="T23" s="1" t="str">
        <f>IFERROR(INDEX(単位表!$C:$Z,MATCH(P$20,単位表!$B:$B,0),MATCH(Q23,単位表!$C$2:$Z$2,1)),"")</f>
        <v/>
      </c>
      <c r="U23" s="69">
        <f>IFERROR(INDEX(初期設定!$O$3:$Z$3,MATCH(Q23,初期設定!$O$2:$Z$2,1)),0)</f>
        <v>0</v>
      </c>
      <c r="V23" s="1">
        <f t="shared" si="3"/>
        <v>0</v>
      </c>
      <c r="W23" s="1">
        <f t="shared" si="4"/>
        <v>0</v>
      </c>
    </row>
    <row r="24" spans="2:23" ht="19.5" customHeight="1">
      <c r="B24" s="140" t="s">
        <v>15</v>
      </c>
      <c r="C24" s="150" t="s">
        <v>104</v>
      </c>
      <c r="D24" s="151"/>
      <c r="E24" s="151"/>
      <c r="F24" s="36" t="s">
        <v>46</v>
      </c>
      <c r="G24" s="105">
        <v>8</v>
      </c>
      <c r="H24" s="37" t="s">
        <v>19</v>
      </c>
      <c r="I24" s="112">
        <v>6</v>
      </c>
      <c r="J24" s="39" t="s">
        <v>20</v>
      </c>
      <c r="K24" s="57">
        <f>IF(R24="Error","Error",SUM(R24)*10)</f>
        <v>4420</v>
      </c>
      <c r="L24" s="57">
        <f t="shared" si="1"/>
        <v>90</v>
      </c>
      <c r="M24" s="118">
        <v>1</v>
      </c>
      <c r="N24" s="75">
        <f t="shared" si="2"/>
        <v>4510</v>
      </c>
      <c r="P24" s="1" t="str">
        <f>C24</f>
        <v>介護予防ｹｱﾏﾈｼﾞﾒﾝﾄＡ</v>
      </c>
      <c r="Q24" s="86">
        <f>DATE(G24+初期設定!$G$3-1,I24,1)</f>
        <v>46174</v>
      </c>
      <c r="R24" s="1">
        <f>IFERROR(INDEX(単位表!$C:$Z,MATCH(C$24,単位表!$B:$B,0),MATCH(Q24,単位表!$C$2:$Z$2,1)),"")</f>
        <v>442</v>
      </c>
      <c r="S24" s="87"/>
      <c r="T24" s="87"/>
      <c r="U24" s="69">
        <f>IFERROR(INDEX(初期設定!$O$3:$Z$3,MATCH(Q24,初期設定!$O$2:$Z$2,1)),0)</f>
        <v>2.1000000000000001E-2</v>
      </c>
      <c r="V24" s="1">
        <f t="shared" si="3"/>
        <v>9</v>
      </c>
      <c r="W24" s="1">
        <f t="shared" si="4"/>
        <v>90</v>
      </c>
    </row>
    <row r="25" spans="2:23" ht="19.5" customHeight="1">
      <c r="B25" s="141"/>
      <c r="C25" s="130"/>
      <c r="D25" s="130"/>
      <c r="E25" s="130"/>
      <c r="F25" s="40" t="s">
        <v>46</v>
      </c>
      <c r="G25" s="106"/>
      <c r="H25" s="41" t="s">
        <v>19</v>
      </c>
      <c r="I25" s="113"/>
      <c r="J25" s="50" t="s">
        <v>20</v>
      </c>
      <c r="K25" s="10">
        <f>IF(R25="Error","Error",SUM(R25)*10)</f>
        <v>0</v>
      </c>
      <c r="L25" s="72">
        <f t="shared" si="1"/>
        <v>0</v>
      </c>
      <c r="M25" s="119"/>
      <c r="N25" s="76">
        <f t="shared" si="2"/>
        <v>0</v>
      </c>
      <c r="Q25" s="86">
        <f>DATE(G25+初期設定!$G$3-1,I25,1)</f>
        <v>43070</v>
      </c>
      <c r="R25" s="1" t="str">
        <f>IFERROR(INDEX(単位表!$C:$Z,MATCH(C$24,単位表!$B:$B,0),MATCH(Q25,単位表!$C$2:$Z$2,1)),"")</f>
        <v/>
      </c>
      <c r="S25" s="87"/>
      <c r="T25" s="87"/>
      <c r="U25" s="69">
        <f>IFERROR(INDEX(初期設定!$O$3:$Z$3,MATCH(Q25,初期設定!$O$2:$Z$2,1)),0)</f>
        <v>0</v>
      </c>
      <c r="V25" s="1">
        <f t="shared" si="3"/>
        <v>0</v>
      </c>
      <c r="W25" s="1">
        <f t="shared" si="4"/>
        <v>0</v>
      </c>
    </row>
    <row r="26" spans="2:23" ht="19.5" customHeight="1">
      <c r="B26" s="142"/>
      <c r="C26" s="129" t="str">
        <f>CONCATENATE(C24,"＋
",P26)</f>
        <v>介護予防ｹｱﾏﾈｼﾞﾒﾝﾄＡ＋
介護予防ケア初回加算Ａ</v>
      </c>
      <c r="D26" s="130"/>
      <c r="E26" s="130"/>
      <c r="F26" s="21" t="s">
        <v>46</v>
      </c>
      <c r="G26" s="107"/>
      <c r="H26" s="22" t="s">
        <v>19</v>
      </c>
      <c r="I26" s="114"/>
      <c r="J26" s="23" t="s">
        <v>20</v>
      </c>
      <c r="K26" s="24">
        <f t="shared" ref="K26:K31" si="6">IF(R26="Error","Error",SUM(R26:T26)*10)</f>
        <v>0</v>
      </c>
      <c r="L26" s="24">
        <f t="shared" si="1"/>
        <v>0</v>
      </c>
      <c r="M26" s="120"/>
      <c r="N26" s="77">
        <f t="shared" si="2"/>
        <v>0</v>
      </c>
      <c r="P26" s="1" t="str">
        <f>単位表!B18</f>
        <v>介護予防ケア初回加算Ａ</v>
      </c>
      <c r="Q26" s="86">
        <f>DATE(G26+初期設定!$G$3-1,I26,1)</f>
        <v>43070</v>
      </c>
      <c r="R26" s="1" t="str">
        <f>IFERROR(INDEX(単位表!$C:$Z,MATCH(C$24,単位表!$B:$B,0),MATCH(Q26,単位表!$C$2:$Z$2,1)),"")</f>
        <v/>
      </c>
      <c r="S26" s="1" t="str">
        <f>IFERROR(INDEX(単位表!$C:$Z,MATCH(P$26,単位表!$B:$B,0),MATCH(Q26,単位表!$C$2:$Z$2,1)),"")</f>
        <v/>
      </c>
      <c r="T26" s="87"/>
      <c r="U26" s="69">
        <f>IFERROR(INDEX(初期設定!$O$3:$Z$3,MATCH(Q26,初期設定!$O$2:$Z$2,1)),0)</f>
        <v>0</v>
      </c>
      <c r="V26" s="1">
        <f t="shared" si="3"/>
        <v>0</v>
      </c>
      <c r="W26" s="1">
        <f t="shared" si="4"/>
        <v>0</v>
      </c>
    </row>
    <row r="27" spans="2:23" ht="19.5" customHeight="1">
      <c r="B27" s="142"/>
      <c r="C27" s="130"/>
      <c r="D27" s="130"/>
      <c r="E27" s="130"/>
      <c r="F27" s="46" t="s">
        <v>46</v>
      </c>
      <c r="G27" s="108"/>
      <c r="H27" s="47" t="s">
        <v>19</v>
      </c>
      <c r="I27" s="115"/>
      <c r="J27" s="53" t="s">
        <v>20</v>
      </c>
      <c r="K27" s="54">
        <f t="shared" si="6"/>
        <v>0</v>
      </c>
      <c r="L27" s="54">
        <f t="shared" si="1"/>
        <v>0</v>
      </c>
      <c r="M27" s="121"/>
      <c r="N27" s="78">
        <f t="shared" si="2"/>
        <v>0</v>
      </c>
      <c r="Q27" s="86">
        <f>DATE(G27+初期設定!$G$3-1,I27,1)</f>
        <v>43070</v>
      </c>
      <c r="R27" s="1" t="str">
        <f>IFERROR(INDEX(単位表!$C:$Z,MATCH(C$24,単位表!$B:$B,0),MATCH(Q27,単位表!$C$2:$Z$2,1)),"")</f>
        <v/>
      </c>
      <c r="S27" s="1" t="str">
        <f>IFERROR(INDEX(単位表!$C:$Z,MATCH(P$26,単位表!$B:$B,0),MATCH(Q27,単位表!$C$2:$Z$2,1)),"")</f>
        <v/>
      </c>
      <c r="T27" s="87"/>
      <c r="U27" s="69">
        <f>IFERROR(INDEX(初期設定!$O$3:$Z$3,MATCH(Q27,初期設定!$O$2:$Z$2,1)),0)</f>
        <v>0</v>
      </c>
      <c r="V27" s="1">
        <f t="shared" si="3"/>
        <v>0</v>
      </c>
      <c r="W27" s="1">
        <f t="shared" si="4"/>
        <v>0</v>
      </c>
    </row>
    <row r="28" spans="2:23" ht="19.5" customHeight="1">
      <c r="B28" s="142"/>
      <c r="C28" s="129" t="str">
        <f>CONCATENATE(C24,"＋
",P28)</f>
        <v>介護予防ｹｱﾏﾈｼﾞﾒﾝﾄＡ＋
介護予防ケア委託連携加算</v>
      </c>
      <c r="D28" s="130"/>
      <c r="E28" s="130"/>
      <c r="F28" s="21" t="s">
        <v>46</v>
      </c>
      <c r="G28" s="107">
        <v>8</v>
      </c>
      <c r="H28" s="22" t="s">
        <v>19</v>
      </c>
      <c r="I28" s="114">
        <v>5</v>
      </c>
      <c r="J28" s="23" t="s">
        <v>20</v>
      </c>
      <c r="K28" s="24">
        <f t="shared" si="6"/>
        <v>7420</v>
      </c>
      <c r="L28" s="24">
        <f t="shared" si="1"/>
        <v>0</v>
      </c>
      <c r="M28" s="120">
        <v>1</v>
      </c>
      <c r="N28" s="77">
        <f t="shared" si="2"/>
        <v>7420</v>
      </c>
      <c r="P28" s="1" t="str">
        <f>単位表!B19</f>
        <v>介護予防ケア委託連携加算</v>
      </c>
      <c r="Q28" s="86">
        <f>DATE(G28+初期設定!$G$3-1,I28,1)</f>
        <v>46143</v>
      </c>
      <c r="R28" s="1">
        <f>IFERROR(INDEX(単位表!$C:$Z,MATCH(C$24,単位表!$B:$B,0),MATCH(Q28,単位表!$C$2:$Z$2,1)),"")</f>
        <v>442</v>
      </c>
      <c r="S28" s="1">
        <f>IFERROR(INDEX(単位表!$C:$Z,MATCH(P$26,単位表!$B:$B,0),MATCH(Q28,単位表!$C$2:$Z$2,1)),"")</f>
        <v>300</v>
      </c>
      <c r="T28" s="87"/>
      <c r="U28" s="69">
        <f>IFERROR(INDEX(初期設定!$O$3:$Z$3,MATCH(Q28,初期設定!$O$2:$Z$2,1)),0)</f>
        <v>0</v>
      </c>
      <c r="V28" s="1">
        <f t="shared" si="3"/>
        <v>0</v>
      </c>
      <c r="W28" s="1">
        <f t="shared" si="4"/>
        <v>0</v>
      </c>
    </row>
    <row r="29" spans="2:23" ht="19.5" customHeight="1">
      <c r="B29" s="142"/>
      <c r="C29" s="130"/>
      <c r="D29" s="130"/>
      <c r="E29" s="130"/>
      <c r="F29" s="46" t="s">
        <v>46</v>
      </c>
      <c r="G29" s="108"/>
      <c r="H29" s="47" t="s">
        <v>19</v>
      </c>
      <c r="I29" s="115"/>
      <c r="J29" s="53" t="s">
        <v>20</v>
      </c>
      <c r="K29" s="54">
        <f t="shared" si="6"/>
        <v>0</v>
      </c>
      <c r="L29" s="54">
        <f t="shared" si="1"/>
        <v>0</v>
      </c>
      <c r="M29" s="121"/>
      <c r="N29" s="78">
        <f t="shared" si="2"/>
        <v>0</v>
      </c>
      <c r="Q29" s="86">
        <f>DATE(G29+初期設定!$G$3-1,I29,1)</f>
        <v>43070</v>
      </c>
      <c r="R29" s="1" t="str">
        <f>IFERROR(INDEX(単位表!$C:$Z,MATCH(C$24,単位表!$B:$B,0),MATCH(Q29,単位表!$C$2:$Z$2,1)),"")</f>
        <v/>
      </c>
      <c r="S29" s="1" t="str">
        <f>IFERROR(INDEX(単位表!$C:$Z,MATCH(P$26,単位表!$B:$B,0),MATCH(Q29,単位表!$C$2:$Z$2,1)),"")</f>
        <v/>
      </c>
      <c r="T29" s="87"/>
      <c r="U29" s="69">
        <f>IFERROR(INDEX(初期設定!$O$3:$Z$3,MATCH(Q29,初期設定!$O$2:$Z$2,1)),0)</f>
        <v>0</v>
      </c>
      <c r="V29" s="1">
        <f t="shared" si="3"/>
        <v>0</v>
      </c>
      <c r="W29" s="1">
        <f t="shared" si="4"/>
        <v>0</v>
      </c>
    </row>
    <row r="30" spans="2:23" ht="19.5" customHeight="1">
      <c r="B30" s="142"/>
      <c r="C30" s="152" t="str">
        <f>CONCATENATE(C24,"＋
",P26,"＋
",P28)</f>
        <v>介護予防ｹｱﾏﾈｼﾞﾒﾝﾄＡ＋
介護予防ケア初回加算Ａ＋
介護予防ケア委託連携加算</v>
      </c>
      <c r="D30" s="153"/>
      <c r="E30" s="153"/>
      <c r="F30" s="43" t="s">
        <v>46</v>
      </c>
      <c r="G30" s="109">
        <v>8</v>
      </c>
      <c r="H30" s="44" t="s">
        <v>19</v>
      </c>
      <c r="I30" s="116">
        <v>6</v>
      </c>
      <c r="J30" s="51" t="s">
        <v>20</v>
      </c>
      <c r="K30" s="52">
        <f t="shared" si="6"/>
        <v>10420</v>
      </c>
      <c r="L30" s="52">
        <f t="shared" si="1"/>
        <v>220</v>
      </c>
      <c r="M30" s="123">
        <v>1</v>
      </c>
      <c r="N30" s="80">
        <f t="shared" si="2"/>
        <v>10640</v>
      </c>
      <c r="P30" s="1" t="str">
        <f>P26</f>
        <v>介護予防ケア初回加算Ａ</v>
      </c>
      <c r="Q30" s="86">
        <f>DATE(G30+初期設定!$G$3-1,I30,1)</f>
        <v>46174</v>
      </c>
      <c r="R30" s="1">
        <f>IFERROR(INDEX(単位表!$C:$Z,MATCH(C$24,単位表!$B:$B,0),MATCH(Q30,単位表!$C$2:$Z$2,1)),"")</f>
        <v>442</v>
      </c>
      <c r="S30" s="1">
        <f>IFERROR(INDEX(単位表!$C:$Z,MATCH(P$26,単位表!$B:$B,0),MATCH(Q30,単位表!$C$2:$Z$2,1)),"")</f>
        <v>300</v>
      </c>
      <c r="T30" s="1">
        <f>IFERROR(INDEX(単位表!$C:$Z,MATCH(P$28,単位表!$B:$B,0),MATCH(Q30,単位表!$C$2:$Z$2,1)),"")</f>
        <v>300</v>
      </c>
      <c r="U30" s="69">
        <f>IFERROR(INDEX(初期設定!$O$3:$Z$3,MATCH(Q30,初期設定!$O$2:$Z$2,1)),0)</f>
        <v>2.1000000000000001E-2</v>
      </c>
      <c r="V30" s="1">
        <f t="shared" si="3"/>
        <v>22</v>
      </c>
      <c r="W30" s="1">
        <f t="shared" si="4"/>
        <v>220</v>
      </c>
    </row>
    <row r="31" spans="2:23" ht="19.5" customHeight="1">
      <c r="B31" s="142"/>
      <c r="C31" s="153"/>
      <c r="D31" s="153"/>
      <c r="E31" s="153"/>
      <c r="F31" s="17" t="s">
        <v>46</v>
      </c>
      <c r="G31" s="110"/>
      <c r="H31" s="18" t="s">
        <v>19</v>
      </c>
      <c r="I31" s="117"/>
      <c r="J31" s="17" t="s">
        <v>20</v>
      </c>
      <c r="K31" s="10">
        <f t="shared" si="6"/>
        <v>0</v>
      </c>
      <c r="L31" s="10">
        <f t="shared" si="1"/>
        <v>0</v>
      </c>
      <c r="M31" s="122"/>
      <c r="N31" s="79">
        <f t="shared" si="2"/>
        <v>0</v>
      </c>
      <c r="P31" s="1" t="str">
        <f>P28</f>
        <v>介護予防ケア委託連携加算</v>
      </c>
      <c r="Q31" s="86">
        <f>DATE(G31+初期設定!$G$3-1,I31,1)</f>
        <v>43070</v>
      </c>
      <c r="R31" s="1" t="str">
        <f>IFERROR(INDEX(単位表!$C:$Z,MATCH(C$24,単位表!$B:$B,0),MATCH(Q31,単位表!$C$2:$Z$2,1)),"")</f>
        <v/>
      </c>
      <c r="S31" s="1" t="str">
        <f>IFERROR(INDEX(単位表!$C:$Z,MATCH(P$26,単位表!$B:$B,0),MATCH(Q31,単位表!$C$2:$Z$2,1)),"")</f>
        <v/>
      </c>
      <c r="T31" s="1" t="str">
        <f>IFERROR(INDEX(単位表!$C:$Z,MATCH(P$28,単位表!$B:$B,0),MATCH(Q31,単位表!$C$2:$Z$2,1)),"")</f>
        <v/>
      </c>
      <c r="U31" s="69">
        <f>IFERROR(INDEX(初期設定!$O$3:$Z$3,MATCH(Q31,初期設定!$O$2:$Z$2,1)),0)</f>
        <v>0</v>
      </c>
      <c r="V31" s="1">
        <f t="shared" si="3"/>
        <v>0</v>
      </c>
      <c r="W31" s="1">
        <f t="shared" si="4"/>
        <v>0</v>
      </c>
    </row>
    <row r="32" spans="2:23" ht="19.5" customHeight="1">
      <c r="B32" s="142"/>
      <c r="C32" s="130" t="s">
        <v>106</v>
      </c>
      <c r="D32" s="130"/>
      <c r="E32" s="130"/>
      <c r="F32" s="21" t="s">
        <v>46</v>
      </c>
      <c r="G32" s="107"/>
      <c r="H32" s="22" t="s">
        <v>19</v>
      </c>
      <c r="I32" s="114"/>
      <c r="J32" s="23" t="s">
        <v>20</v>
      </c>
      <c r="K32" s="24">
        <f t="shared" ref="K32:K33" si="7">IF(R32="Error","Error",SUM(R32)*10)</f>
        <v>0</v>
      </c>
      <c r="L32" s="24">
        <f t="shared" si="1"/>
        <v>0</v>
      </c>
      <c r="M32" s="120"/>
      <c r="N32" s="77">
        <f t="shared" si="2"/>
        <v>0</v>
      </c>
      <c r="P32" s="1" t="str">
        <f>C32</f>
        <v>介護予防ｹｱﾈｼﾞﾒﾝﾄＢ</v>
      </c>
      <c r="Q32" s="86">
        <f>DATE(G32+初期設定!$G$3-1,I32,1)</f>
        <v>43070</v>
      </c>
      <c r="R32" s="1" t="str">
        <f>IFERROR(INDEX(単位表!$C:$Z,MATCH(C$32,単位表!$B:$B,0),MATCH(Q32,単位表!$C$2:$Z$2,1)),"")</f>
        <v/>
      </c>
      <c r="S32" s="87"/>
      <c r="T32" s="87"/>
      <c r="U32" s="69">
        <f>IFERROR(INDEX(初期設定!$O$3:$Z$3,MATCH(Q32,初期設定!$O$2:$Z$2,1)),0)</f>
        <v>0</v>
      </c>
      <c r="V32" s="1">
        <f t="shared" si="3"/>
        <v>0</v>
      </c>
      <c r="W32" s="1">
        <f t="shared" si="4"/>
        <v>0</v>
      </c>
    </row>
    <row r="33" spans="2:23" ht="19.5" customHeight="1">
      <c r="B33" s="142"/>
      <c r="C33" s="130"/>
      <c r="D33" s="130"/>
      <c r="E33" s="130"/>
      <c r="F33" s="17" t="s">
        <v>46</v>
      </c>
      <c r="G33" s="110"/>
      <c r="H33" s="18" t="s">
        <v>19</v>
      </c>
      <c r="I33" s="117"/>
      <c r="J33" s="17" t="s">
        <v>20</v>
      </c>
      <c r="K33" s="52">
        <f t="shared" si="7"/>
        <v>0</v>
      </c>
      <c r="L33" s="72">
        <f t="shared" si="1"/>
        <v>0</v>
      </c>
      <c r="M33" s="122"/>
      <c r="N33" s="79">
        <f t="shared" si="2"/>
        <v>0</v>
      </c>
      <c r="Q33" s="86">
        <f>DATE(G33+初期設定!$G$3-1,I33,1)</f>
        <v>43070</v>
      </c>
      <c r="R33" s="1" t="str">
        <f>IFERROR(INDEX(単位表!$C:$Z,MATCH(C$32,単位表!$B:$B,0),MATCH(Q33,単位表!$C$2:$Z$2,1)),"")</f>
        <v/>
      </c>
      <c r="S33" s="87"/>
      <c r="T33" s="87"/>
      <c r="U33" s="69">
        <f>IFERROR(INDEX(初期設定!$O$3:$Z$3,MATCH(Q33,初期設定!$O$2:$Z$2,1)),0)</f>
        <v>0</v>
      </c>
      <c r="V33" s="1">
        <f t="shared" si="3"/>
        <v>0</v>
      </c>
      <c r="W33" s="1">
        <f t="shared" si="4"/>
        <v>0</v>
      </c>
    </row>
    <row r="34" spans="2:23" ht="19.5" customHeight="1">
      <c r="B34" s="142"/>
      <c r="C34" s="129" t="s">
        <v>82</v>
      </c>
      <c r="D34" s="130"/>
      <c r="E34" s="130"/>
      <c r="F34" s="21" t="s">
        <v>46</v>
      </c>
      <c r="G34" s="107"/>
      <c r="H34" s="22" t="s">
        <v>19</v>
      </c>
      <c r="I34" s="114"/>
      <c r="J34" s="23" t="s">
        <v>20</v>
      </c>
      <c r="K34" s="24">
        <f t="shared" ref="K34:K35" si="8">IF(R34="Error","Error",SUM(R34:T34)*10)</f>
        <v>0</v>
      </c>
      <c r="L34" s="24">
        <f t="shared" si="1"/>
        <v>0</v>
      </c>
      <c r="M34" s="120"/>
      <c r="N34" s="77">
        <f t="shared" si="2"/>
        <v>0</v>
      </c>
      <c r="P34" s="1" t="str">
        <f>単位表!B24</f>
        <v>介護予防ケア初回加算Ｂ</v>
      </c>
      <c r="Q34" s="86">
        <f>DATE(G34+初期設定!$G$3-1,I34,1)</f>
        <v>43070</v>
      </c>
      <c r="R34" s="1" t="str">
        <f>IFERROR(INDEX(単位表!$C:$Z,MATCH(C$32,単位表!$B:$B,0),MATCH(Q34,単位表!$C$2:$Z$2,1)),"")</f>
        <v/>
      </c>
      <c r="S34" s="1" t="str">
        <f>IFERROR(INDEX(単位表!$C:$Z,MATCH(P$34,単位表!$B:$B,0),MATCH(Q34,単位表!$C$2:$Z$2,1)),"")</f>
        <v/>
      </c>
      <c r="T34" s="87"/>
      <c r="U34" s="69">
        <f>IFERROR(INDEX(初期設定!$O$3:$Z$3,MATCH(Q34,初期設定!$O$2:$Z$2,1)),0)</f>
        <v>0</v>
      </c>
      <c r="V34" s="1">
        <f t="shared" si="3"/>
        <v>0</v>
      </c>
      <c r="W34" s="1">
        <f t="shared" si="4"/>
        <v>0</v>
      </c>
    </row>
    <row r="35" spans="2:23" ht="19.5" customHeight="1" thickBot="1">
      <c r="B35" s="143"/>
      <c r="C35" s="144"/>
      <c r="D35" s="144"/>
      <c r="E35" s="144"/>
      <c r="F35" s="67" t="s">
        <v>46</v>
      </c>
      <c r="G35" s="111"/>
      <c r="H35" s="68" t="s">
        <v>19</v>
      </c>
      <c r="I35" s="104"/>
      <c r="J35" s="67" t="s">
        <v>20</v>
      </c>
      <c r="K35" s="72">
        <f t="shared" si="8"/>
        <v>0</v>
      </c>
      <c r="L35" s="72">
        <f t="shared" si="1"/>
        <v>0</v>
      </c>
      <c r="M35" s="124"/>
      <c r="N35" s="81">
        <f t="shared" si="2"/>
        <v>0</v>
      </c>
      <c r="Q35" s="86">
        <f>DATE(G35+初期設定!$G$3-1,I35,1)</f>
        <v>43070</v>
      </c>
      <c r="R35" s="1" t="str">
        <f>IFERROR(INDEX(単位表!$C:$Z,MATCH(C$32,単位表!$B:$B,0),MATCH(Q35,単位表!$C$2:$Z$2,1)),"")</f>
        <v/>
      </c>
      <c r="S35" s="1" t="str">
        <f>IFERROR(INDEX(単位表!$C:$Z,MATCH(P$34,単位表!$B:$B,0),MATCH(Q35,単位表!$C$2:$Z$2,1)),"")</f>
        <v/>
      </c>
      <c r="T35" s="87"/>
      <c r="U35" s="69">
        <f>IFERROR(INDEX(初期設定!$O$3:$Z$3,MATCH(Q35,初期設定!$O$2:$Z$2,1)),0)</f>
        <v>0</v>
      </c>
      <c r="V35" s="1">
        <f t="shared" si="3"/>
        <v>0</v>
      </c>
      <c r="W35" s="1">
        <f t="shared" si="4"/>
        <v>0</v>
      </c>
    </row>
    <row r="36" spans="2:23" ht="19.5" customHeight="1" thickTop="1" thickBot="1">
      <c r="B36" s="133" t="s">
        <v>83</v>
      </c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5"/>
      <c r="N36" s="82">
        <f>SUM(W16:W35)</f>
        <v>1050</v>
      </c>
    </row>
    <row r="37" spans="2:23" ht="9.9499999999999993" customHeight="1">
      <c r="J37" s="9"/>
    </row>
    <row r="38" spans="2:23" ht="18.75" customHeight="1">
      <c r="D38" s="145" t="s">
        <v>11</v>
      </c>
      <c r="E38" s="145"/>
      <c r="F38" s="145"/>
      <c r="G38" s="145"/>
      <c r="H38" s="145"/>
      <c r="I38" s="145"/>
      <c r="J38" s="145"/>
      <c r="K38" s="145"/>
      <c r="L38" s="145"/>
      <c r="M38" s="145"/>
    </row>
    <row r="39" spans="2:23" ht="24.95" customHeight="1">
      <c r="D39" s="8" t="s">
        <v>1</v>
      </c>
      <c r="E39" s="157"/>
      <c r="F39" s="158"/>
      <c r="G39" s="158"/>
      <c r="H39" s="158"/>
      <c r="I39" s="158"/>
      <c r="J39" s="158"/>
      <c r="K39" s="158"/>
      <c r="L39" s="158"/>
      <c r="M39" s="159"/>
    </row>
    <row r="40" spans="2:23" ht="24.95" customHeight="1">
      <c r="D40" s="8" t="s">
        <v>2</v>
      </c>
      <c r="E40" s="160"/>
      <c r="F40" s="161"/>
      <c r="G40" s="161"/>
      <c r="H40" s="161"/>
      <c r="I40" s="161"/>
      <c r="J40" s="161"/>
      <c r="K40" s="161" t="s">
        <v>61</v>
      </c>
      <c r="L40" s="161"/>
      <c r="M40" s="162"/>
    </row>
    <row r="41" spans="2:23" ht="24.95" customHeight="1">
      <c r="D41" s="8" t="s">
        <v>3</v>
      </c>
      <c r="E41" s="163" t="s">
        <v>42</v>
      </c>
      <c r="F41" s="164"/>
      <c r="G41" s="164"/>
      <c r="H41" s="164"/>
      <c r="I41" s="164"/>
      <c r="J41" s="164"/>
      <c r="K41" s="131"/>
      <c r="L41" s="132"/>
      <c r="M41" s="125" t="s">
        <v>21</v>
      </c>
      <c r="N41" s="5"/>
    </row>
    <row r="42" spans="2:23" ht="24.95" customHeight="1">
      <c r="D42" s="8" t="s">
        <v>4</v>
      </c>
      <c r="E42" s="136"/>
      <c r="F42" s="137"/>
      <c r="G42" s="137"/>
      <c r="H42" s="137"/>
      <c r="I42" s="137"/>
      <c r="J42" s="137"/>
      <c r="K42" s="137"/>
      <c r="L42" s="137"/>
      <c r="M42" s="138"/>
      <c r="N42" s="6"/>
    </row>
    <row r="43" spans="2:23" ht="15" customHeight="1">
      <c r="D43" s="65" t="s">
        <v>60</v>
      </c>
      <c r="E43" s="165"/>
      <c r="F43" s="166"/>
      <c r="G43" s="166"/>
      <c r="H43" s="166"/>
      <c r="I43" s="166"/>
      <c r="J43" s="166"/>
      <c r="K43" s="166"/>
      <c r="L43" s="166"/>
      <c r="M43" s="167"/>
      <c r="N43" s="7"/>
    </row>
    <row r="44" spans="2:23" ht="30" customHeight="1">
      <c r="D44" s="66" t="s">
        <v>59</v>
      </c>
      <c r="E44" s="155"/>
      <c r="F44" s="155"/>
      <c r="G44" s="155"/>
      <c r="H44" s="155"/>
      <c r="I44" s="155"/>
      <c r="J44" s="155"/>
      <c r="K44" s="155"/>
      <c r="L44" s="155"/>
      <c r="M44" s="156"/>
      <c r="N44" s="126" t="s">
        <v>124</v>
      </c>
    </row>
  </sheetData>
  <mergeCells count="37">
    <mergeCell ref="E42:M42"/>
    <mergeCell ref="E43:M43"/>
    <mergeCell ref="E44:M44"/>
    <mergeCell ref="B36:M36"/>
    <mergeCell ref="D38:M38"/>
    <mergeCell ref="E39:M39"/>
    <mergeCell ref="E40:J40"/>
    <mergeCell ref="K40:M40"/>
    <mergeCell ref="E41:J41"/>
    <mergeCell ref="K41:L41"/>
    <mergeCell ref="B24:B35"/>
    <mergeCell ref="C24:E25"/>
    <mergeCell ref="C26:E27"/>
    <mergeCell ref="C28:E29"/>
    <mergeCell ref="C30:E31"/>
    <mergeCell ref="C32:E33"/>
    <mergeCell ref="C34:E35"/>
    <mergeCell ref="J14:K14"/>
    <mergeCell ref="C15:E15"/>
    <mergeCell ref="F15:J15"/>
    <mergeCell ref="B16:B23"/>
    <mergeCell ref="C16:E17"/>
    <mergeCell ref="C18:E19"/>
    <mergeCell ref="C20:E21"/>
    <mergeCell ref="C22:E23"/>
    <mergeCell ref="H13:K13"/>
    <mergeCell ref="L1:N1"/>
    <mergeCell ref="B2:N2"/>
    <mergeCell ref="B4:J4"/>
    <mergeCell ref="C5:F5"/>
    <mergeCell ref="J6:N6"/>
    <mergeCell ref="J7:N7"/>
    <mergeCell ref="J8:N8"/>
    <mergeCell ref="J9:N9"/>
    <mergeCell ref="J10:N10"/>
    <mergeCell ref="J11:N11"/>
    <mergeCell ref="B12:N12"/>
  </mergeCells>
  <phoneticPr fontId="1"/>
  <conditionalFormatting sqref="F13 M13">
    <cfRule type="cellIs" dxfId="5" priority="6" stopIfTrue="1" operator="between">
      <formula>0</formula>
      <formula>0</formula>
    </cfRule>
  </conditionalFormatting>
  <conditionalFormatting sqref="H13">
    <cfRule type="cellIs" dxfId="4" priority="1" stopIfTrue="1" operator="between">
      <formula>0</formula>
      <formula>0</formula>
    </cfRule>
  </conditionalFormatting>
  <conditionalFormatting sqref="N16:N36">
    <cfRule type="cellIs" dxfId="3" priority="2" stopIfTrue="1" operator="between">
      <formula>0</formula>
      <formula>0</formula>
    </cfRule>
  </conditionalFormatting>
  <dataValidations count="13">
    <dataValidation type="list" allowBlank="1" showInputMessage="1" sqref="N44" xr:uid="{43453C60-A374-41A3-A810-BC7B068BE347}">
      <formula1>$Q$5:$V$5</formula1>
    </dataValidation>
    <dataValidation errorStyle="information" allowBlank="1" showInputMessage="1" showErrorMessage="1" error="▼リストの選択肢以外では正常に動作しますん。" sqref="C24:E25" xr:uid="{1B83AF3B-0AE5-48B3-B690-E8122453B690}"/>
    <dataValidation type="list" allowBlank="1" showInputMessage="1" sqref="L1:N1" xr:uid="{ABB1A062-7DAE-4D38-915D-52A6257F61FF}">
      <formula1>$R$1:$S$1</formula1>
    </dataValidation>
    <dataValidation type="list" allowBlank="1" showInputMessage="1" sqref="G16:G35" xr:uid="{DCCEF832-1303-40FE-8BC4-3F2E8482C5BB}">
      <formula1>$R$8:$Z$8</formula1>
    </dataValidation>
    <dataValidation type="list" allowBlank="1" showInputMessage="1" showErrorMessage="1" sqref="G3" xr:uid="{0AC34B26-7A5E-4AB9-9370-DB70D5CCE0D8}">
      <formula1>$R$8:$U$8</formula1>
    </dataValidation>
    <dataValidation type="list" allowBlank="1" showInputMessage="1" sqref="I3 I16:I35" xr:uid="{64F45E1E-DF1B-4965-8D70-C155D8BFCA91}">
      <formula1>$R$2:$AD$2</formula1>
    </dataValidation>
    <dataValidation type="list" allowBlank="1" showInputMessage="1" sqref="B4:J4" xr:uid="{4E64BED7-5233-4261-A6B5-70C8B03BCEA1}">
      <formula1>$R$4:$X$4</formula1>
    </dataValidation>
    <dataValidation type="list" allowBlank="1" showInputMessage="1" sqref="C5:F5" xr:uid="{BC9C3219-6A5E-414D-A322-B4DBC8890DA4}">
      <formula1>$R$3:$X$3</formula1>
    </dataValidation>
    <dataValidation errorStyle="information" allowBlank="1" showInputMessage="1" showErrorMessage="1" error="▼リスト以外の値以外を入れると正常に動作しません。" sqref="C16:E17" xr:uid="{5C5A6AE2-1965-40BD-A2B1-5BD65B2EC09F}"/>
    <dataValidation allowBlank="1" showInputMessage="1" sqref="C20:E21 F16:F35" xr:uid="{D217415F-C4A0-4BF6-A28F-05ACA393657F}"/>
    <dataValidation type="list" allowBlank="1" showInputMessage="1" sqref="F3" xr:uid="{296A0906-1E55-49AD-8AC2-76CBC7E4A05B}">
      <formula1>$V$1:$X$1</formula1>
    </dataValidation>
    <dataValidation type="list" allowBlank="1" showInputMessage="1" sqref="K40:M40" xr:uid="{7EB5E240-E282-43E7-AA30-C03AC52A143A}">
      <formula1>$AA$1:$AC$1</formula1>
    </dataValidation>
    <dataValidation type="list" allowBlank="1" showInputMessage="1" sqref="E41:J41" xr:uid="{6499B185-04AD-44E8-96DF-578920153DDB}">
      <formula1>$AF$1:$AI$1</formula1>
    </dataValidation>
  </dataValidations>
  <printOptions horizontalCentered="1"/>
  <pageMargins left="0.39370078740157483" right="0.39370078740157483" top="0.47244094488188981" bottom="0.19685039370078741" header="0.19685039370078741" footer="0.19685039370078741"/>
  <pageSetup paperSize="9" scale="95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9FE9E-71F9-4B16-9E0A-A78D278B1E55}">
  <sheetPr>
    <pageSetUpPr fitToPage="1"/>
  </sheetPr>
  <dimension ref="B1:BP44"/>
  <sheetViews>
    <sheetView tabSelected="1" view="pageBreakPreview" zoomScaleNormal="100" zoomScaleSheetLayoutView="100" workbookViewId="0">
      <selection activeCell="B1" sqref="B1"/>
    </sheetView>
  </sheetViews>
  <sheetFormatPr defaultRowHeight="14.25"/>
  <cols>
    <col min="1" max="1" width="2.125" style="1" customWidth="1"/>
    <col min="2" max="2" width="4.625" style="1" customWidth="1"/>
    <col min="3" max="3" width="6.625" style="1" customWidth="1"/>
    <col min="4" max="4" width="13.625" style="1" customWidth="1"/>
    <col min="5" max="5" width="7.625" style="1" customWidth="1"/>
    <col min="6" max="6" width="5.625" style="1" customWidth="1"/>
    <col min="7" max="7" width="4.125" style="1" customWidth="1"/>
    <col min="8" max="8" width="3.625" style="1" customWidth="1"/>
    <col min="9" max="9" width="4.125" style="1" customWidth="1"/>
    <col min="10" max="10" width="5.625" style="1" customWidth="1"/>
    <col min="11" max="11" width="9.25" style="1" customWidth="1"/>
    <col min="12" max="13" width="5.625" style="1" customWidth="1"/>
    <col min="14" max="14" width="13.625" style="1" bestFit="1" customWidth="1"/>
    <col min="15" max="15" width="15.125" style="1" customWidth="1"/>
    <col min="16" max="16" width="9" style="1" hidden="1" customWidth="1"/>
    <col min="17" max="17" width="13.5" style="1" hidden="1" customWidth="1"/>
    <col min="18" max="20" width="8.625" style="1" hidden="1" customWidth="1"/>
    <col min="21" max="21" width="16.625" style="1" hidden="1" customWidth="1"/>
    <col min="22" max="22" width="15.75" style="1" hidden="1" customWidth="1"/>
    <col min="23" max="23" width="15.5" style="1" hidden="1" customWidth="1"/>
    <col min="24" max="68" width="9" style="1" hidden="1" customWidth="1"/>
    <col min="69" max="69" width="9" style="1" customWidth="1"/>
    <col min="70" max="16384" width="9" style="1"/>
  </cols>
  <sheetData>
    <row r="1" spans="2:68" ht="23.25" customHeight="1">
      <c r="L1" s="127" t="s">
        <v>62</v>
      </c>
      <c r="M1" s="128"/>
      <c r="N1" s="128"/>
      <c r="O1" s="2"/>
      <c r="P1" s="33" t="s">
        <v>39</v>
      </c>
      <c r="Q1" s="33"/>
      <c r="R1" s="1" t="s">
        <v>40</v>
      </c>
      <c r="S1" s="61">
        <f ca="1">TODAY()</f>
        <v>46199</v>
      </c>
      <c r="U1" s="33" t="s">
        <v>41</v>
      </c>
      <c r="W1" s="1" t="str">
        <f>初期設定!A3</f>
        <v>令和</v>
      </c>
      <c r="X1" s="1" t="str">
        <f>初期設定!A4</f>
        <v>平成</v>
      </c>
      <c r="Z1" s="34" t="s">
        <v>26</v>
      </c>
      <c r="AA1" t="s">
        <v>12</v>
      </c>
      <c r="AB1" t="s">
        <v>28</v>
      </c>
      <c r="AC1" t="s">
        <v>27</v>
      </c>
      <c r="AE1" s="34" t="s">
        <v>34</v>
      </c>
      <c r="AF1" t="s">
        <v>33</v>
      </c>
      <c r="AG1" t="s">
        <v>35</v>
      </c>
      <c r="AH1" t="s">
        <v>36</v>
      </c>
      <c r="AI1" t="s">
        <v>37</v>
      </c>
      <c r="AM1" s="1">
        <v>4420</v>
      </c>
      <c r="AN1" s="1">
        <v>4380</v>
      </c>
      <c r="AO1" s="1">
        <v>4340</v>
      </c>
      <c r="AP1" s="1">
        <v>4390</v>
      </c>
      <c r="AQ1" s="1">
        <v>4310</v>
      </c>
      <c r="AR1" s="1">
        <v>3610</v>
      </c>
      <c r="AS1" s="1">
        <v>3580</v>
      </c>
      <c r="AT1" s="1">
        <v>3570</v>
      </c>
      <c r="AU1" s="1">
        <v>3500</v>
      </c>
    </row>
    <row r="2" spans="2:68" ht="19.5" customHeight="1">
      <c r="B2" s="139" t="s">
        <v>0</v>
      </c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P2" s="33" t="s">
        <v>43</v>
      </c>
      <c r="Q2" s="33"/>
      <c r="S2" s="1">
        <v>1</v>
      </c>
      <c r="T2" s="1">
        <v>2</v>
      </c>
      <c r="U2" s="1">
        <v>3</v>
      </c>
      <c r="V2" s="1">
        <v>4</v>
      </c>
      <c r="W2" s="1">
        <v>5</v>
      </c>
      <c r="X2" s="1">
        <v>6</v>
      </c>
      <c r="Y2" s="1">
        <v>7</v>
      </c>
      <c r="Z2" s="1">
        <v>8</v>
      </c>
      <c r="AA2" s="1">
        <v>9</v>
      </c>
      <c r="AB2" s="1">
        <v>10</v>
      </c>
      <c r="AC2" s="1">
        <v>11</v>
      </c>
      <c r="AD2" s="1">
        <v>12</v>
      </c>
      <c r="AE2" s="1">
        <v>13</v>
      </c>
      <c r="AF2" s="1">
        <v>14</v>
      </c>
      <c r="AG2" s="1">
        <v>15</v>
      </c>
      <c r="AH2" s="1">
        <v>16</v>
      </c>
      <c r="AI2" s="1">
        <v>17</v>
      </c>
      <c r="AJ2" s="1">
        <v>18</v>
      </c>
      <c r="AK2" s="1">
        <v>19</v>
      </c>
      <c r="AL2" s="1">
        <v>20</v>
      </c>
      <c r="AM2" s="1">
        <v>21</v>
      </c>
      <c r="AN2" s="1">
        <v>22</v>
      </c>
      <c r="AO2" s="1">
        <v>23</v>
      </c>
      <c r="AP2" s="1">
        <v>24</v>
      </c>
      <c r="AQ2" s="1">
        <v>25</v>
      </c>
      <c r="AR2" s="1">
        <v>26</v>
      </c>
      <c r="AS2" s="1">
        <v>27</v>
      </c>
      <c r="AT2" s="1">
        <v>28</v>
      </c>
      <c r="AU2" s="1">
        <v>29</v>
      </c>
      <c r="AV2" s="1">
        <v>30</v>
      </c>
      <c r="AW2" s="1">
        <v>31</v>
      </c>
      <c r="AX2" s="1">
        <v>32</v>
      </c>
      <c r="AY2" s="1">
        <v>33</v>
      </c>
      <c r="AZ2" s="1">
        <v>34</v>
      </c>
      <c r="BA2" s="1">
        <v>35</v>
      </c>
      <c r="BB2" s="1">
        <v>36</v>
      </c>
      <c r="BC2" s="1">
        <v>37</v>
      </c>
      <c r="BD2" s="1">
        <v>38</v>
      </c>
      <c r="BE2" s="1">
        <v>39</v>
      </c>
      <c r="BF2" s="1">
        <v>40</v>
      </c>
      <c r="BG2" s="1">
        <v>41</v>
      </c>
      <c r="BH2" s="1">
        <v>42</v>
      </c>
      <c r="BI2" s="1">
        <v>43</v>
      </c>
      <c r="BJ2" s="1">
        <v>44</v>
      </c>
      <c r="BK2" s="1">
        <v>45</v>
      </c>
      <c r="BL2" s="1">
        <v>46</v>
      </c>
      <c r="BM2" s="1">
        <v>47</v>
      </c>
      <c r="BN2" s="1">
        <v>48</v>
      </c>
      <c r="BO2" s="1">
        <v>49</v>
      </c>
      <c r="BP2" s="1">
        <v>50</v>
      </c>
    </row>
    <row r="3" spans="2:68" ht="19.5" customHeight="1">
      <c r="B3" s="11"/>
      <c r="C3" s="11"/>
      <c r="D3" s="11"/>
      <c r="E3" s="14" t="s">
        <v>22</v>
      </c>
      <c r="F3" s="15" t="s">
        <v>24</v>
      </c>
      <c r="G3" s="102"/>
      <c r="H3" s="15" t="s">
        <v>19</v>
      </c>
      <c r="I3" s="103"/>
      <c r="J3" s="15" t="s">
        <v>20</v>
      </c>
      <c r="K3" s="12" t="s">
        <v>21</v>
      </c>
      <c r="L3" s="12"/>
      <c r="M3" s="11"/>
      <c r="N3" s="11"/>
      <c r="P3" s="33" t="s">
        <v>45</v>
      </c>
      <c r="Q3" s="33"/>
      <c r="S3" s="1" t="str">
        <f>初期設定!B3</f>
        <v>(伊勢市中部地域包括支援センター）</v>
      </c>
      <c r="T3" s="1" t="str">
        <f>初期設定!B4</f>
        <v>(伊勢市西地域包括支援センター）</v>
      </c>
      <c r="U3" s="1" t="str">
        <f>初期設定!B5</f>
        <v>(伊勢市東地域包括支援センター）</v>
      </c>
      <c r="V3" s="1" t="str">
        <f>初期設定!B6</f>
        <v>(伊勢市南地域包括支援センター）</v>
      </c>
      <c r="W3" s="1" t="str">
        <f>初期設定!B7</f>
        <v>(伊勢市北地域包括支援センター）</v>
      </c>
      <c r="X3" s="1" t="str">
        <f>初期設定!B8</f>
        <v>(伊勢市五十鈴地域包括支援センター）</v>
      </c>
    </row>
    <row r="4" spans="2:68" ht="19.5" customHeight="1">
      <c r="B4" s="168" t="s">
        <v>49</v>
      </c>
      <c r="C4" s="168"/>
      <c r="D4" s="168"/>
      <c r="E4" s="168"/>
      <c r="F4" s="169"/>
      <c r="G4" s="169"/>
      <c r="H4" s="169"/>
      <c r="I4" s="169"/>
      <c r="J4" s="169"/>
      <c r="N4" s="3"/>
      <c r="P4" s="33" t="s">
        <v>7</v>
      </c>
      <c r="Q4" s="33"/>
      <c r="S4" s="1" t="str">
        <f>初期設定!C3</f>
        <v>社会福祉法人伊勢市社会福祉協議会</v>
      </c>
      <c r="T4" s="1" t="str">
        <f>初期設定!C4</f>
        <v>社会福祉法人伊勢医心会</v>
      </c>
      <c r="U4" s="1" t="str">
        <f>初期設定!C5</f>
        <v>社会福祉法人邦栄会</v>
      </c>
      <c r="V4" s="1" t="str">
        <f>初期設定!C6</f>
        <v>医療法人社団愛敬会</v>
      </c>
      <c r="W4" s="1">
        <f>初期設定!C7</f>
        <v>0</v>
      </c>
      <c r="X4" s="1">
        <f>初期設定!C8</f>
        <v>0</v>
      </c>
    </row>
    <row r="5" spans="2:68" ht="19.5" customHeight="1">
      <c r="C5" s="170" t="s">
        <v>57</v>
      </c>
      <c r="D5" s="171"/>
      <c r="E5" s="171"/>
      <c r="F5" s="171"/>
      <c r="N5" s="30"/>
      <c r="P5" s="1" t="s">
        <v>118</v>
      </c>
      <c r="Q5" s="93" t="s">
        <v>125</v>
      </c>
      <c r="R5" s="93" t="s">
        <v>119</v>
      </c>
      <c r="S5" s="94" t="s">
        <v>120</v>
      </c>
      <c r="T5" s="94" t="s">
        <v>121</v>
      </c>
      <c r="U5" s="94" t="s">
        <v>122</v>
      </c>
      <c r="V5" s="94" t="s">
        <v>123</v>
      </c>
      <c r="Y5" s="55"/>
    </row>
    <row r="6" spans="2:68" ht="21.95" customHeight="1">
      <c r="H6" s="3"/>
      <c r="I6" s="3" t="s">
        <v>5</v>
      </c>
      <c r="J6" s="154"/>
      <c r="K6" s="154"/>
      <c r="L6" s="154"/>
      <c r="M6" s="154"/>
      <c r="N6" s="154"/>
      <c r="P6" s="1" t="s">
        <v>137</v>
      </c>
      <c r="R6" s="1" t="str">
        <f>単位表!B3</f>
        <v>介護予防支援Ⅰ</v>
      </c>
      <c r="S6" s="1" t="str">
        <f>単位表!B4</f>
        <v>介護予防支援Ⅰ・虐防</v>
      </c>
      <c r="T6" s="1" t="str">
        <f>単位表!B5</f>
        <v>介護予防支援Ⅰ・業未</v>
      </c>
      <c r="U6" s="1" t="str">
        <f>単位表!B6</f>
        <v>介護予防支援Ⅰ・虐防・業未</v>
      </c>
      <c r="V6" s="1" t="str">
        <f>単位表!B7</f>
        <v>介護予防支援</v>
      </c>
      <c r="W6" s="1">
        <f>単位表!B8</f>
        <v>0</v>
      </c>
    </row>
    <row r="7" spans="2:68" ht="21.95" customHeight="1">
      <c r="H7" s="3"/>
      <c r="I7" s="3" t="s">
        <v>7</v>
      </c>
      <c r="J7" s="154"/>
      <c r="K7" s="154"/>
      <c r="L7" s="154"/>
      <c r="M7" s="154"/>
      <c r="N7" s="154"/>
      <c r="P7" s="1" t="s">
        <v>138</v>
      </c>
      <c r="R7" s="1" t="str">
        <f>単位表!B13</f>
        <v>介護予防ｹｱﾏﾈｼﾞﾒﾝﾄＡ</v>
      </c>
      <c r="S7" s="69" t="str">
        <f>単位表!B14</f>
        <v>介護予防ｹｱﾏﾈｼﾞﾒﾝﾄＡ虐防１</v>
      </c>
      <c r="T7" s="1" t="str">
        <f>単位表!B15</f>
        <v>介護予防ｹｱﾏﾈｼﾞﾒﾝﾄＡ業未</v>
      </c>
      <c r="U7" s="1" t="str">
        <f>単位表!B16</f>
        <v>介護予防ｹｱﾈｼﾞﾒﾝﾄＡ虐防２</v>
      </c>
      <c r="V7" s="1">
        <f>単位表!B17</f>
        <v>0</v>
      </c>
    </row>
    <row r="8" spans="2:68" ht="21.95" customHeight="1">
      <c r="H8" s="3"/>
      <c r="I8" s="3" t="s">
        <v>9</v>
      </c>
      <c r="J8" s="154"/>
      <c r="K8" s="154"/>
      <c r="L8" s="154"/>
      <c r="M8" s="154"/>
      <c r="N8" s="154"/>
      <c r="P8" s="1" t="s">
        <v>139</v>
      </c>
      <c r="R8" s="1" t="str">
        <f>単位表!B22</f>
        <v>介護予防ｹｱﾈｼﾞﾒﾝﾄＢ</v>
      </c>
      <c r="S8" s="71">
        <f>単位表!B23</f>
        <v>0</v>
      </c>
      <c r="T8" s="71"/>
      <c r="U8" s="71"/>
      <c r="V8" s="71"/>
      <c r="W8" s="71"/>
      <c r="X8" s="71"/>
      <c r="Y8" s="71"/>
      <c r="Z8" s="71"/>
    </row>
    <row r="9" spans="2:68" ht="21.95" customHeight="1">
      <c r="H9" s="3"/>
      <c r="I9" s="3" t="s">
        <v>8</v>
      </c>
      <c r="J9" s="154"/>
      <c r="K9" s="154"/>
      <c r="L9" s="154"/>
      <c r="M9" s="154"/>
      <c r="N9" s="154"/>
    </row>
    <row r="10" spans="2:68" ht="21.95" customHeight="1">
      <c r="H10" s="3"/>
      <c r="I10" s="3" t="s">
        <v>6</v>
      </c>
      <c r="J10" s="154" t="s">
        <v>23</v>
      </c>
      <c r="K10" s="154"/>
      <c r="L10" s="154"/>
      <c r="M10" s="154"/>
      <c r="N10" s="154"/>
      <c r="O10" s="27"/>
      <c r="P10" s="1" t="s">
        <v>69</v>
      </c>
      <c r="R10" s="71">
        <f ca="1">YEAR(S1)-初期設定!G3+1</f>
        <v>8</v>
      </c>
      <c r="S10" s="71">
        <f t="shared" ref="S10" ca="1" si="0">R10-1</f>
        <v>7</v>
      </c>
      <c r="T10" s="71">
        <f t="shared" ref="T10" ca="1" si="1">S10-1</f>
        <v>6</v>
      </c>
      <c r="U10" s="71">
        <f t="shared" ref="U10" ca="1" si="2">T10-1</f>
        <v>5</v>
      </c>
      <c r="V10" s="71">
        <f t="shared" ref="V10" ca="1" si="3">U10-1</f>
        <v>4</v>
      </c>
      <c r="W10" s="71">
        <f t="shared" ref="W10" ca="1" si="4">V10-1</f>
        <v>3</v>
      </c>
      <c r="X10" s="71">
        <f t="shared" ref="X10" ca="1" si="5">W10-1</f>
        <v>2</v>
      </c>
      <c r="Y10" s="71">
        <f t="shared" ref="Y10" ca="1" si="6">X10-1</f>
        <v>1</v>
      </c>
    </row>
    <row r="11" spans="2:68" ht="19.5" customHeight="1">
      <c r="H11" s="62"/>
      <c r="I11" s="62" t="s">
        <v>58</v>
      </c>
      <c r="J11" s="154"/>
      <c r="K11" s="154"/>
      <c r="L11" s="154"/>
      <c r="M11" s="154"/>
      <c r="N11" s="154"/>
    </row>
    <row r="12" spans="2:68" ht="19.5" customHeight="1">
      <c r="B12" s="184" t="s">
        <v>117</v>
      </c>
      <c r="C12" s="184"/>
      <c r="D12" s="184"/>
      <c r="E12" s="184"/>
      <c r="F12" s="184"/>
      <c r="G12" s="184"/>
      <c r="H12" s="184"/>
      <c r="I12" s="184"/>
      <c r="J12" s="184"/>
      <c r="K12" s="184"/>
      <c r="L12" s="184"/>
      <c r="M12" s="184"/>
      <c r="N12" s="184"/>
      <c r="O12" s="27"/>
    </row>
    <row r="13" spans="2:68" ht="30" customHeight="1" thickBot="1">
      <c r="B13" s="4"/>
      <c r="C13" s="4"/>
      <c r="D13" s="90"/>
      <c r="E13" s="83"/>
      <c r="F13" s="64"/>
      <c r="G13" s="83" t="s">
        <v>10</v>
      </c>
      <c r="H13" s="183">
        <f>SUM($N16:$N35)</f>
        <v>8930</v>
      </c>
      <c r="I13" s="183"/>
      <c r="J13" s="183"/>
      <c r="K13" s="183"/>
      <c r="L13" s="64" t="s">
        <v>63</v>
      </c>
      <c r="M13" s="63"/>
      <c r="N13" s="95"/>
    </row>
    <row r="14" spans="2:68" ht="16.5" customHeight="1" thickBot="1">
      <c r="B14" s="28"/>
      <c r="C14" s="28"/>
      <c r="D14" s="91"/>
      <c r="E14" s="92"/>
      <c r="F14" s="88"/>
      <c r="G14" s="89"/>
      <c r="H14" s="89"/>
      <c r="I14" s="88" t="s">
        <v>116</v>
      </c>
      <c r="J14" s="185">
        <f>IF(H13=0,"円",H13-(ROUND(H13/1.1,0)))</f>
        <v>812</v>
      </c>
      <c r="K14" s="186"/>
    </row>
    <row r="15" spans="2:68" s="27" customFormat="1" ht="21" customHeight="1" thickBot="1">
      <c r="B15" s="13" t="s">
        <v>16</v>
      </c>
      <c r="C15" s="146" t="s">
        <v>13</v>
      </c>
      <c r="D15" s="146"/>
      <c r="E15" s="146"/>
      <c r="F15" s="147" t="s">
        <v>17</v>
      </c>
      <c r="G15" s="148"/>
      <c r="H15" s="148"/>
      <c r="I15" s="148"/>
      <c r="J15" s="149"/>
      <c r="K15" s="29" t="s">
        <v>48</v>
      </c>
      <c r="L15" s="73" t="s">
        <v>84</v>
      </c>
      <c r="M15" s="29" t="s">
        <v>85</v>
      </c>
      <c r="N15" s="74" t="s">
        <v>47</v>
      </c>
      <c r="P15" s="70" t="s">
        <v>86</v>
      </c>
      <c r="Q15" s="70" t="s">
        <v>115</v>
      </c>
      <c r="R15" s="27" t="s">
        <v>94</v>
      </c>
      <c r="S15" s="27" t="s">
        <v>110</v>
      </c>
      <c r="T15" s="27" t="s">
        <v>111</v>
      </c>
      <c r="U15" s="27" t="s">
        <v>113</v>
      </c>
      <c r="V15" s="27" t="s">
        <v>112</v>
      </c>
      <c r="W15" s="27" t="s">
        <v>114</v>
      </c>
    </row>
    <row r="16" spans="2:68" ht="19.5" customHeight="1">
      <c r="B16" s="172" t="s">
        <v>14</v>
      </c>
      <c r="C16" s="150" t="s">
        <v>68</v>
      </c>
      <c r="D16" s="151"/>
      <c r="E16" s="175"/>
      <c r="F16" s="36" t="s">
        <v>46</v>
      </c>
      <c r="G16" s="105">
        <v>8</v>
      </c>
      <c r="H16" s="37" t="s">
        <v>19</v>
      </c>
      <c r="I16" s="112">
        <v>6</v>
      </c>
      <c r="J16" s="38" t="s">
        <v>20</v>
      </c>
      <c r="K16" s="57">
        <f>IF(R16="Error","Error",SUM(R16)*10)</f>
        <v>4420</v>
      </c>
      <c r="L16" s="57">
        <f>V16*10</f>
        <v>90</v>
      </c>
      <c r="M16" s="118">
        <v>1</v>
      </c>
      <c r="N16" s="75">
        <f>SUM((K16+L16)*M16)</f>
        <v>4510</v>
      </c>
      <c r="P16" s="1" t="str">
        <f>C16</f>
        <v>介護予防支援Ⅰ</v>
      </c>
      <c r="Q16" s="86">
        <f>DATE(G16+初期設定!$G$3-1,I16,1)</f>
        <v>46174</v>
      </c>
      <c r="R16" s="1">
        <f>IFERROR(INDEX(単位表!$C:$Z,MATCH(C16,単位表!$B:$B,0),MATCH(Q16,単位表!$C$2:$Z$2,1)),"")</f>
        <v>442</v>
      </c>
      <c r="S16" s="87"/>
      <c r="T16" s="87"/>
      <c r="U16" s="69">
        <f>IFERROR(INDEX(初期設定!$O$3:$Z$3,MATCH(Q16,初期設定!$O$2:$Z$2,1)),0)</f>
        <v>2.1000000000000001E-2</v>
      </c>
      <c r="V16" s="1">
        <f>ROUND(SUM(R16:T16)*U16,0)</f>
        <v>9</v>
      </c>
      <c r="W16" s="1">
        <f>L16*M16</f>
        <v>90</v>
      </c>
    </row>
    <row r="17" spans="2:23" ht="19.5" customHeight="1">
      <c r="B17" s="173"/>
      <c r="C17" s="130"/>
      <c r="D17" s="130"/>
      <c r="E17" s="176"/>
      <c r="F17" s="40" t="s">
        <v>46</v>
      </c>
      <c r="G17" s="106">
        <v>8</v>
      </c>
      <c r="H17" s="41" t="s">
        <v>19</v>
      </c>
      <c r="I17" s="113">
        <v>5</v>
      </c>
      <c r="J17" s="42" t="s">
        <v>20</v>
      </c>
      <c r="K17" s="58">
        <f>IF(R17="Error","Error",SUM(R17)*10)</f>
        <v>4420</v>
      </c>
      <c r="L17" s="58">
        <f t="shared" ref="L17:L35" si="7">V17*10</f>
        <v>0</v>
      </c>
      <c r="M17" s="119">
        <v>1</v>
      </c>
      <c r="N17" s="76">
        <f t="shared" ref="N17:N35" si="8">SUM((K17+L17)*M17)</f>
        <v>4420</v>
      </c>
      <c r="Q17" s="86">
        <f>DATE(G17+初期設定!$G$3-1,I17,1)</f>
        <v>46143</v>
      </c>
      <c r="R17" s="1">
        <f>IFERROR(INDEX(単位表!$C:$Z,MATCH(C16,単位表!$B:$B,0),MATCH(Q17,単位表!$C$2:$Z$2,1)),"")</f>
        <v>442</v>
      </c>
      <c r="S17" s="87"/>
      <c r="T17" s="87"/>
      <c r="U17" s="69">
        <f>IFERROR(INDEX(初期設定!$O$3:$Z$3,MATCH(Q17,初期設定!$O$2:$Z$2,1)),0)</f>
        <v>0</v>
      </c>
      <c r="V17" s="1">
        <f t="shared" ref="V17:V35" si="9">ROUND(SUM(R17:T17)*U17,0)</f>
        <v>0</v>
      </c>
      <c r="W17" s="1">
        <f t="shared" ref="W17:W35" si="10">L17*M17</f>
        <v>0</v>
      </c>
    </row>
    <row r="18" spans="2:23" ht="19.5" customHeight="1">
      <c r="B18" s="174"/>
      <c r="C18" s="129" t="str">
        <f>CONCATENATE(C16,"＋
",P18)</f>
        <v>介護予防支援Ⅰ＋
介護予防支援初回加算</v>
      </c>
      <c r="D18" s="130"/>
      <c r="E18" s="130"/>
      <c r="F18" s="21" t="s">
        <v>46</v>
      </c>
      <c r="G18" s="107"/>
      <c r="H18" s="22" t="s">
        <v>19</v>
      </c>
      <c r="I18" s="114"/>
      <c r="J18" s="25" t="s">
        <v>20</v>
      </c>
      <c r="K18" s="26">
        <f>IF(R18="Error","Error",SUM(R18:T18)*10)</f>
        <v>0</v>
      </c>
      <c r="L18" s="26">
        <f t="shared" si="7"/>
        <v>0</v>
      </c>
      <c r="M18" s="120"/>
      <c r="N18" s="77">
        <f t="shared" si="8"/>
        <v>0</v>
      </c>
      <c r="P18" s="1" t="str">
        <f>単位表!B9</f>
        <v>介護予防支援初回加算</v>
      </c>
      <c r="Q18" s="86">
        <f>DATE(G18+初期設定!$G$3-1,I18,1)</f>
        <v>43070</v>
      </c>
      <c r="R18" s="1" t="str">
        <f>IFERROR(INDEX(単位表!$C:$Z,MATCH(P$16,単位表!$B:$B,0),MATCH(Q18,単位表!$C$2:$Z$2,1)),"")</f>
        <v/>
      </c>
      <c r="S18" s="1" t="str">
        <f>IFERROR(INDEX(単位表!$C:$Z,MATCH(P18,単位表!$B:$B,0),MATCH(Q18,単位表!$C$2:$Z$2,1)),"")</f>
        <v/>
      </c>
      <c r="T18" s="87"/>
      <c r="U18" s="69">
        <f>IFERROR(INDEX(初期設定!$O$3:$Z$3,MATCH(Q18,初期設定!$O$2:$Z$2,1)),0)</f>
        <v>0</v>
      </c>
      <c r="V18" s="1">
        <f t="shared" si="9"/>
        <v>0</v>
      </c>
      <c r="W18" s="1">
        <f t="shared" si="10"/>
        <v>0</v>
      </c>
    </row>
    <row r="19" spans="2:23" ht="19.5" customHeight="1">
      <c r="B19" s="174"/>
      <c r="C19" s="130"/>
      <c r="D19" s="130"/>
      <c r="E19" s="130"/>
      <c r="F19" s="46" t="s">
        <v>46</v>
      </c>
      <c r="G19" s="108"/>
      <c r="H19" s="47" t="s">
        <v>19</v>
      </c>
      <c r="I19" s="115"/>
      <c r="J19" s="48" t="s">
        <v>20</v>
      </c>
      <c r="K19" s="49">
        <f t="shared" ref="K19:K23" si="11">IF(R19="Error","Error",SUM(R19:T19)*10)</f>
        <v>0</v>
      </c>
      <c r="L19" s="49">
        <f t="shared" si="7"/>
        <v>0</v>
      </c>
      <c r="M19" s="121"/>
      <c r="N19" s="78">
        <f t="shared" si="8"/>
        <v>0</v>
      </c>
      <c r="Q19" s="86">
        <f>DATE(G19+初期設定!$G$3-1,I19,1)</f>
        <v>43070</v>
      </c>
      <c r="R19" s="1" t="str">
        <f>IFERROR(INDEX(単位表!$C:$Z,MATCH(P$16,単位表!$B:$B,0),MATCH(Q19,単位表!$C$2:$Z$2,1)),"")</f>
        <v/>
      </c>
      <c r="S19" s="1" t="str">
        <f>IFERROR(INDEX(単位表!$C:$Z,MATCH(P18,単位表!$B:$B,0),MATCH(Q19,単位表!$C$2:$Z$2,1)),"")</f>
        <v/>
      </c>
      <c r="T19" s="87"/>
      <c r="U19" s="69">
        <f>IFERROR(INDEX(初期設定!$O$3:$Z$3,MATCH(Q19,初期設定!$O$2:$Z$2,1)),0)</f>
        <v>0</v>
      </c>
      <c r="V19" s="1">
        <f t="shared" si="9"/>
        <v>0</v>
      </c>
      <c r="W19" s="1">
        <f t="shared" si="10"/>
        <v>0</v>
      </c>
    </row>
    <row r="20" spans="2:23" ht="19.5" customHeight="1">
      <c r="B20" s="174"/>
      <c r="C20" s="180" t="str">
        <f>CONCATENATE(C16,"＋
",P20)</f>
        <v>介護予防支援Ⅰ＋
介護予防支援委託連携加算</v>
      </c>
      <c r="D20" s="181"/>
      <c r="E20" s="182"/>
      <c r="F20" s="21" t="s">
        <v>46</v>
      </c>
      <c r="G20" s="107"/>
      <c r="H20" s="22" t="s">
        <v>19</v>
      </c>
      <c r="I20" s="114"/>
      <c r="J20" s="25" t="s">
        <v>20</v>
      </c>
      <c r="K20" s="24">
        <f t="shared" si="11"/>
        <v>0</v>
      </c>
      <c r="L20" s="26">
        <f t="shared" si="7"/>
        <v>0</v>
      </c>
      <c r="M20" s="120"/>
      <c r="N20" s="77">
        <f t="shared" si="8"/>
        <v>0</v>
      </c>
      <c r="P20" s="1" t="str">
        <f>単位表!B10</f>
        <v>介護予防支援委託連携加算</v>
      </c>
      <c r="Q20" s="86">
        <f>DATE(G20+初期設定!$G$3-1,I20,1)</f>
        <v>43070</v>
      </c>
      <c r="R20" s="1" t="str">
        <f>IFERROR(INDEX(単位表!$C:$Z,MATCH(P$16,単位表!$B:$B,0),MATCH(Q20,単位表!$C$2:$Z$2,1)),"")</f>
        <v/>
      </c>
      <c r="S20" s="1" t="str">
        <f>IFERROR(INDEX(単位表!$C:$Z,MATCH(P$20,単位表!$B:$B,0),MATCH(Q20,単位表!$C$2:$Z$2,1)),"")</f>
        <v/>
      </c>
      <c r="T20" s="87"/>
      <c r="U20" s="69">
        <f>IFERROR(INDEX(初期設定!$O$3:$Z$3,MATCH(Q20,初期設定!$O$2:$Z$2,1)),0)</f>
        <v>0</v>
      </c>
      <c r="V20" s="1">
        <f t="shared" si="9"/>
        <v>0</v>
      </c>
      <c r="W20" s="1">
        <f t="shared" si="10"/>
        <v>0</v>
      </c>
    </row>
    <row r="21" spans="2:23" ht="19.5" customHeight="1">
      <c r="B21" s="174"/>
      <c r="C21" s="130"/>
      <c r="D21" s="130"/>
      <c r="E21" s="176"/>
      <c r="F21" s="46" t="s">
        <v>46</v>
      </c>
      <c r="G21" s="108"/>
      <c r="H21" s="47" t="s">
        <v>19</v>
      </c>
      <c r="I21" s="115"/>
      <c r="J21" s="48" t="s">
        <v>20</v>
      </c>
      <c r="K21" s="60">
        <f t="shared" si="11"/>
        <v>0</v>
      </c>
      <c r="L21" s="60">
        <f t="shared" si="7"/>
        <v>0</v>
      </c>
      <c r="M21" s="122"/>
      <c r="N21" s="79">
        <f t="shared" si="8"/>
        <v>0</v>
      </c>
      <c r="Q21" s="86">
        <f>DATE(G21+初期設定!$G$3-1,I21,1)</f>
        <v>43070</v>
      </c>
      <c r="R21" s="1" t="str">
        <f>IFERROR(INDEX(単位表!$C:$Z,MATCH(P$16,単位表!$B:$B,0),MATCH(Q21,単位表!$C$2:$Z$2,1)),"")</f>
        <v/>
      </c>
      <c r="S21" s="1" t="str">
        <f>IFERROR(INDEX(単位表!$C:$Z,MATCH(P$20,単位表!$B:$B,0),MATCH(Q21,単位表!$C$2:$Z$2,1)),"")</f>
        <v/>
      </c>
      <c r="T21" s="87"/>
      <c r="U21" s="69">
        <f>IFERROR(INDEX(初期設定!$O$3:$Z$3,MATCH(Q21,初期設定!$O$2:$Z$2,1)),0)</f>
        <v>0</v>
      </c>
      <c r="V21" s="1">
        <f t="shared" si="9"/>
        <v>0</v>
      </c>
      <c r="W21" s="1">
        <f t="shared" si="10"/>
        <v>0</v>
      </c>
    </row>
    <row r="22" spans="2:23" ht="19.5" customHeight="1">
      <c r="B22" s="174"/>
      <c r="C22" s="152" t="str">
        <f>CONCATENATE(C16,"＋
",P18,"＋
",P20)</f>
        <v>介護予防支援Ⅰ＋
介護予防支援初回加算＋
介護予防支援委託連携加算</v>
      </c>
      <c r="D22" s="153"/>
      <c r="E22" s="177"/>
      <c r="F22" s="43" t="s">
        <v>46</v>
      </c>
      <c r="G22" s="109"/>
      <c r="H22" s="44" t="s">
        <v>19</v>
      </c>
      <c r="I22" s="116"/>
      <c r="J22" s="45" t="s">
        <v>20</v>
      </c>
      <c r="K22" s="59">
        <f t="shared" si="11"/>
        <v>0</v>
      </c>
      <c r="L22" s="59">
        <f t="shared" si="7"/>
        <v>0</v>
      </c>
      <c r="M22" s="123"/>
      <c r="N22" s="80">
        <f t="shared" si="8"/>
        <v>0</v>
      </c>
      <c r="P22" s="1" t="str">
        <f>P18</f>
        <v>介護予防支援初回加算</v>
      </c>
      <c r="Q22" s="86">
        <f>DATE(G22+初期設定!$G$3-1,I22,1)</f>
        <v>43070</v>
      </c>
      <c r="R22" s="1" t="str">
        <f>IFERROR(INDEX(単位表!$C:$Z,MATCH(P$16,単位表!$B:$B,0),MATCH(Q22,単位表!$C$2:$Z$2,1)),"")</f>
        <v/>
      </c>
      <c r="S22" s="1" t="str">
        <f>IFERROR(INDEX(単位表!$C:$Z,MATCH(P$18,単位表!$B:$B,0),MATCH(Q22,単位表!$C$2:$Z$2,1)),"")</f>
        <v/>
      </c>
      <c r="T22" s="1" t="str">
        <f>IFERROR(INDEX(単位表!$C:$Z,MATCH(P$20,単位表!$B:$B,0),MATCH(Q22,単位表!$C$2:$Z$2,1)),"")</f>
        <v/>
      </c>
      <c r="U22" s="69">
        <f>IFERROR(INDEX(初期設定!$O$3:$Z$3,MATCH(Q22,初期設定!$O$2:$Z$2,1)),0)</f>
        <v>0</v>
      </c>
      <c r="V22" s="1">
        <f t="shared" si="9"/>
        <v>0</v>
      </c>
      <c r="W22" s="1">
        <f t="shared" si="10"/>
        <v>0</v>
      </c>
    </row>
    <row r="23" spans="2:23" ht="19.5" customHeight="1" thickBot="1">
      <c r="B23" s="174"/>
      <c r="C23" s="178"/>
      <c r="D23" s="178"/>
      <c r="E23" s="179"/>
      <c r="F23" s="19" t="s">
        <v>46</v>
      </c>
      <c r="G23" s="110"/>
      <c r="H23" s="18" t="s">
        <v>19</v>
      </c>
      <c r="I23" s="117"/>
      <c r="J23" s="20" t="s">
        <v>20</v>
      </c>
      <c r="K23" s="60">
        <f t="shared" si="11"/>
        <v>0</v>
      </c>
      <c r="L23" s="60">
        <f t="shared" si="7"/>
        <v>0</v>
      </c>
      <c r="M23" s="122"/>
      <c r="N23" s="79">
        <f t="shared" si="8"/>
        <v>0</v>
      </c>
      <c r="P23" s="1" t="str">
        <f>P20</f>
        <v>介護予防支援委託連携加算</v>
      </c>
      <c r="Q23" s="86">
        <f>DATE(G23+初期設定!$G$3-1,I23,1)</f>
        <v>43070</v>
      </c>
      <c r="R23" s="1" t="str">
        <f>IFERROR(INDEX(単位表!$C:$Z,MATCH(P$16,単位表!$B:$B,0),MATCH(Q23,単位表!$C$2:$Z$2,1)),"")</f>
        <v/>
      </c>
      <c r="S23" s="1" t="str">
        <f>IFERROR(INDEX(単位表!$C:$Z,MATCH(P$18,単位表!$B:$B,0),MATCH(Q23,単位表!$C$2:$Z$2,1)),"")</f>
        <v/>
      </c>
      <c r="T23" s="1" t="str">
        <f>IFERROR(INDEX(単位表!$C:$Z,MATCH(P$20,単位表!$B:$B,0),MATCH(Q23,単位表!$C$2:$Z$2,1)),"")</f>
        <v/>
      </c>
      <c r="U23" s="69">
        <f>IFERROR(INDEX(初期設定!$O$3:$Z$3,MATCH(Q23,初期設定!$O$2:$Z$2,1)),0)</f>
        <v>0</v>
      </c>
      <c r="V23" s="1">
        <f t="shared" si="9"/>
        <v>0</v>
      </c>
      <c r="W23" s="1">
        <f t="shared" si="10"/>
        <v>0</v>
      </c>
    </row>
    <row r="24" spans="2:23" ht="19.5" customHeight="1">
      <c r="B24" s="140" t="s">
        <v>15</v>
      </c>
      <c r="C24" s="150" t="s">
        <v>104</v>
      </c>
      <c r="D24" s="151"/>
      <c r="E24" s="151"/>
      <c r="F24" s="36" t="s">
        <v>46</v>
      </c>
      <c r="G24" s="105"/>
      <c r="H24" s="37" t="s">
        <v>19</v>
      </c>
      <c r="I24" s="112"/>
      <c r="J24" s="39" t="s">
        <v>20</v>
      </c>
      <c r="K24" s="57">
        <f>IF(R24="Error","Error",SUM(R24)*10)</f>
        <v>0</v>
      </c>
      <c r="L24" s="57">
        <f t="shared" si="7"/>
        <v>0</v>
      </c>
      <c r="M24" s="118"/>
      <c r="N24" s="75">
        <f t="shared" si="8"/>
        <v>0</v>
      </c>
      <c r="P24" s="1" t="str">
        <f>C24</f>
        <v>介護予防ｹｱﾏﾈｼﾞﾒﾝﾄＡ</v>
      </c>
      <c r="Q24" s="86">
        <f>DATE(G24+初期設定!$G$3-1,I24,1)</f>
        <v>43070</v>
      </c>
      <c r="R24" s="1" t="str">
        <f>IFERROR(INDEX(単位表!$C:$Z,MATCH(C$24,単位表!$B:$B,0),MATCH(Q24,単位表!$C$2:$Z$2,1)),"")</f>
        <v/>
      </c>
      <c r="S24" s="87"/>
      <c r="T24" s="87"/>
      <c r="U24" s="69">
        <f>IFERROR(INDEX(初期設定!$O$3:$Z$3,MATCH(Q24,初期設定!$O$2:$Z$2,1)),0)</f>
        <v>0</v>
      </c>
      <c r="V24" s="1">
        <f t="shared" si="9"/>
        <v>0</v>
      </c>
      <c r="W24" s="1">
        <f t="shared" si="10"/>
        <v>0</v>
      </c>
    </row>
    <row r="25" spans="2:23" ht="19.5" customHeight="1">
      <c r="B25" s="141"/>
      <c r="C25" s="130"/>
      <c r="D25" s="130"/>
      <c r="E25" s="130"/>
      <c r="F25" s="40" t="s">
        <v>46</v>
      </c>
      <c r="G25" s="106"/>
      <c r="H25" s="41" t="s">
        <v>19</v>
      </c>
      <c r="I25" s="113"/>
      <c r="J25" s="50" t="s">
        <v>20</v>
      </c>
      <c r="K25" s="10">
        <f>IF(R25="Error","Error",SUM(R25)*10)</f>
        <v>0</v>
      </c>
      <c r="L25" s="72">
        <f t="shared" si="7"/>
        <v>0</v>
      </c>
      <c r="M25" s="119"/>
      <c r="N25" s="76">
        <f t="shared" si="8"/>
        <v>0</v>
      </c>
      <c r="Q25" s="86">
        <f>DATE(G25+初期設定!$G$3-1,I25,1)</f>
        <v>43070</v>
      </c>
      <c r="R25" s="1" t="str">
        <f>IFERROR(INDEX(単位表!$C:$Z,MATCH(C$24,単位表!$B:$B,0),MATCH(Q25,単位表!$C$2:$Z$2,1)),"")</f>
        <v/>
      </c>
      <c r="S25" s="87"/>
      <c r="T25" s="87"/>
      <c r="U25" s="69">
        <f>IFERROR(INDEX(初期設定!$O$3:$Z$3,MATCH(Q25,初期設定!$O$2:$Z$2,1)),0)</f>
        <v>0</v>
      </c>
      <c r="V25" s="1">
        <f t="shared" si="9"/>
        <v>0</v>
      </c>
      <c r="W25" s="1">
        <f t="shared" si="10"/>
        <v>0</v>
      </c>
    </row>
    <row r="26" spans="2:23" ht="19.5" customHeight="1">
      <c r="B26" s="142"/>
      <c r="C26" s="129" t="str">
        <f>CONCATENATE(C24,"＋
",P26)</f>
        <v>介護予防ｹｱﾏﾈｼﾞﾒﾝﾄＡ＋
介護予防ケア初回加算Ａ</v>
      </c>
      <c r="D26" s="130"/>
      <c r="E26" s="130"/>
      <c r="F26" s="21" t="s">
        <v>46</v>
      </c>
      <c r="G26" s="107"/>
      <c r="H26" s="22" t="s">
        <v>19</v>
      </c>
      <c r="I26" s="114"/>
      <c r="J26" s="23" t="s">
        <v>20</v>
      </c>
      <c r="K26" s="24">
        <f t="shared" ref="K26:K31" si="12">IF(R26="Error","Error",SUM(R26:T26)*10)</f>
        <v>0</v>
      </c>
      <c r="L26" s="24">
        <f t="shared" si="7"/>
        <v>0</v>
      </c>
      <c r="M26" s="120"/>
      <c r="N26" s="77">
        <f t="shared" si="8"/>
        <v>0</v>
      </c>
      <c r="P26" s="1" t="str">
        <f>単位表!B18</f>
        <v>介護予防ケア初回加算Ａ</v>
      </c>
      <c r="Q26" s="86">
        <f>DATE(G26+初期設定!$G$3-1,I26,1)</f>
        <v>43070</v>
      </c>
      <c r="R26" s="1" t="str">
        <f>IFERROR(INDEX(単位表!$C:$Z,MATCH(C$24,単位表!$B:$B,0),MATCH(Q26,単位表!$C$2:$Z$2,1)),"")</f>
        <v/>
      </c>
      <c r="S26" s="1" t="str">
        <f>IFERROR(INDEX(単位表!$C:$Z,MATCH(P$26,単位表!$B:$B,0),MATCH(Q26,単位表!$C$2:$Z$2,1)),"")</f>
        <v/>
      </c>
      <c r="T26" s="87"/>
      <c r="U26" s="69">
        <f>IFERROR(INDEX(初期設定!$O$3:$Z$3,MATCH(Q26,初期設定!$O$2:$Z$2,1)),0)</f>
        <v>0</v>
      </c>
      <c r="V26" s="1">
        <f t="shared" si="9"/>
        <v>0</v>
      </c>
      <c r="W26" s="1">
        <f t="shared" si="10"/>
        <v>0</v>
      </c>
    </row>
    <row r="27" spans="2:23" ht="19.5" customHeight="1">
      <c r="B27" s="142"/>
      <c r="C27" s="130"/>
      <c r="D27" s="130"/>
      <c r="E27" s="130"/>
      <c r="F27" s="46" t="s">
        <v>46</v>
      </c>
      <c r="G27" s="108"/>
      <c r="H27" s="47" t="s">
        <v>19</v>
      </c>
      <c r="I27" s="115"/>
      <c r="J27" s="53" t="s">
        <v>20</v>
      </c>
      <c r="K27" s="54">
        <f t="shared" si="12"/>
        <v>0</v>
      </c>
      <c r="L27" s="54">
        <f t="shared" si="7"/>
        <v>0</v>
      </c>
      <c r="M27" s="121"/>
      <c r="N27" s="78">
        <f t="shared" si="8"/>
        <v>0</v>
      </c>
      <c r="Q27" s="86">
        <f>DATE(G27+初期設定!$G$3-1,I27,1)</f>
        <v>43070</v>
      </c>
      <c r="R27" s="1" t="str">
        <f>IFERROR(INDEX(単位表!$C:$Z,MATCH(C$24,単位表!$B:$B,0),MATCH(Q27,単位表!$C$2:$Z$2,1)),"")</f>
        <v/>
      </c>
      <c r="S27" s="1" t="str">
        <f>IFERROR(INDEX(単位表!$C:$Z,MATCH(P$26,単位表!$B:$B,0),MATCH(Q27,単位表!$C$2:$Z$2,1)),"")</f>
        <v/>
      </c>
      <c r="T27" s="87"/>
      <c r="U27" s="69">
        <f>IFERROR(INDEX(初期設定!$O$3:$Z$3,MATCH(Q27,初期設定!$O$2:$Z$2,1)),0)</f>
        <v>0</v>
      </c>
      <c r="V27" s="1">
        <f t="shared" si="9"/>
        <v>0</v>
      </c>
      <c r="W27" s="1">
        <f t="shared" si="10"/>
        <v>0</v>
      </c>
    </row>
    <row r="28" spans="2:23" ht="19.5" customHeight="1">
      <c r="B28" s="142"/>
      <c r="C28" s="129" t="str">
        <f>CONCATENATE(C24,"＋
",P28)</f>
        <v>介護予防ｹｱﾏﾈｼﾞﾒﾝﾄＡ＋
介護予防ケア委託連携加算</v>
      </c>
      <c r="D28" s="130"/>
      <c r="E28" s="130"/>
      <c r="F28" s="21" t="s">
        <v>46</v>
      </c>
      <c r="G28" s="107"/>
      <c r="H28" s="22" t="s">
        <v>19</v>
      </c>
      <c r="I28" s="114"/>
      <c r="J28" s="23" t="s">
        <v>20</v>
      </c>
      <c r="K28" s="24">
        <f t="shared" si="12"/>
        <v>0</v>
      </c>
      <c r="L28" s="24">
        <f t="shared" si="7"/>
        <v>0</v>
      </c>
      <c r="M28" s="120"/>
      <c r="N28" s="77">
        <f t="shared" si="8"/>
        <v>0</v>
      </c>
      <c r="P28" s="1" t="str">
        <f>単位表!B19</f>
        <v>介護予防ケア委託連携加算</v>
      </c>
      <c r="Q28" s="86">
        <f>DATE(G28+初期設定!$G$3-1,I28,1)</f>
        <v>43070</v>
      </c>
      <c r="R28" s="1" t="str">
        <f>IFERROR(INDEX(単位表!$C:$Z,MATCH(C$24,単位表!$B:$B,0),MATCH(Q28,単位表!$C$2:$Z$2,1)),"")</f>
        <v/>
      </c>
      <c r="S28" s="1" t="str">
        <f>IFERROR(INDEX(単位表!$C:$Z,MATCH(P$26,単位表!$B:$B,0),MATCH(Q28,単位表!$C$2:$Z$2,1)),"")</f>
        <v/>
      </c>
      <c r="T28" s="87"/>
      <c r="U28" s="69">
        <f>IFERROR(INDEX(初期設定!$O$3:$Z$3,MATCH(Q28,初期設定!$O$2:$Z$2,1)),0)</f>
        <v>0</v>
      </c>
      <c r="V28" s="1">
        <f t="shared" si="9"/>
        <v>0</v>
      </c>
      <c r="W28" s="1">
        <f t="shared" si="10"/>
        <v>0</v>
      </c>
    </row>
    <row r="29" spans="2:23" ht="19.5" customHeight="1">
      <c r="B29" s="142"/>
      <c r="C29" s="130"/>
      <c r="D29" s="130"/>
      <c r="E29" s="130"/>
      <c r="F29" s="46" t="s">
        <v>46</v>
      </c>
      <c r="G29" s="108"/>
      <c r="H29" s="47" t="s">
        <v>19</v>
      </c>
      <c r="I29" s="115"/>
      <c r="J29" s="53" t="s">
        <v>20</v>
      </c>
      <c r="K29" s="54">
        <f t="shared" si="12"/>
        <v>0</v>
      </c>
      <c r="L29" s="54">
        <f t="shared" si="7"/>
        <v>0</v>
      </c>
      <c r="M29" s="121"/>
      <c r="N29" s="78">
        <f t="shared" si="8"/>
        <v>0</v>
      </c>
      <c r="Q29" s="86">
        <f>DATE(G29+初期設定!$G$3-1,I29,1)</f>
        <v>43070</v>
      </c>
      <c r="R29" s="1" t="str">
        <f>IFERROR(INDEX(単位表!$C:$Z,MATCH(C$24,単位表!$B:$B,0),MATCH(Q29,単位表!$C$2:$Z$2,1)),"")</f>
        <v/>
      </c>
      <c r="S29" s="1" t="str">
        <f>IFERROR(INDEX(単位表!$C:$Z,MATCH(P$26,単位表!$B:$B,0),MATCH(Q29,単位表!$C$2:$Z$2,1)),"")</f>
        <v/>
      </c>
      <c r="T29" s="87"/>
      <c r="U29" s="69">
        <f>IFERROR(INDEX(初期設定!$O$3:$Z$3,MATCH(Q29,初期設定!$O$2:$Z$2,1)),0)</f>
        <v>0</v>
      </c>
      <c r="V29" s="1">
        <f t="shared" si="9"/>
        <v>0</v>
      </c>
      <c r="W29" s="1">
        <f t="shared" si="10"/>
        <v>0</v>
      </c>
    </row>
    <row r="30" spans="2:23" ht="19.5" customHeight="1">
      <c r="B30" s="142"/>
      <c r="C30" s="152" t="str">
        <f>CONCATENATE(C24,"＋
",P26,"＋
",P28)</f>
        <v>介護予防ｹｱﾏﾈｼﾞﾒﾝﾄＡ＋
介護予防ケア初回加算Ａ＋
介護予防ケア委託連携加算</v>
      </c>
      <c r="D30" s="153"/>
      <c r="E30" s="153"/>
      <c r="F30" s="43" t="s">
        <v>46</v>
      </c>
      <c r="G30" s="109"/>
      <c r="H30" s="44" t="s">
        <v>19</v>
      </c>
      <c r="I30" s="116"/>
      <c r="J30" s="51" t="s">
        <v>20</v>
      </c>
      <c r="K30" s="52">
        <f t="shared" si="12"/>
        <v>0</v>
      </c>
      <c r="L30" s="52">
        <f t="shared" si="7"/>
        <v>0</v>
      </c>
      <c r="M30" s="123"/>
      <c r="N30" s="80">
        <f t="shared" si="8"/>
        <v>0</v>
      </c>
      <c r="P30" s="1" t="str">
        <f>P26</f>
        <v>介護予防ケア初回加算Ａ</v>
      </c>
      <c r="Q30" s="86">
        <f>DATE(G30+初期設定!$G$3-1,I30,1)</f>
        <v>43070</v>
      </c>
      <c r="R30" s="1" t="str">
        <f>IFERROR(INDEX(単位表!$C:$Z,MATCH(C$24,単位表!$B:$B,0),MATCH(Q30,単位表!$C$2:$Z$2,1)),"")</f>
        <v/>
      </c>
      <c r="S30" s="1" t="str">
        <f>IFERROR(INDEX(単位表!$C:$Z,MATCH(P$26,単位表!$B:$B,0),MATCH(Q30,単位表!$C$2:$Z$2,1)),"")</f>
        <v/>
      </c>
      <c r="T30" s="1" t="str">
        <f>IFERROR(INDEX(単位表!$C:$Z,MATCH(P$28,単位表!$B:$B,0),MATCH(Q30,単位表!$C$2:$Z$2,1)),"")</f>
        <v/>
      </c>
      <c r="U30" s="69">
        <f>IFERROR(INDEX(初期設定!$O$3:$Z$3,MATCH(Q30,初期設定!$O$2:$Z$2,1)),0)</f>
        <v>0</v>
      </c>
      <c r="V30" s="1">
        <f t="shared" si="9"/>
        <v>0</v>
      </c>
      <c r="W30" s="1">
        <f t="shared" si="10"/>
        <v>0</v>
      </c>
    </row>
    <row r="31" spans="2:23" ht="19.5" customHeight="1">
      <c r="B31" s="142"/>
      <c r="C31" s="153"/>
      <c r="D31" s="153"/>
      <c r="E31" s="153"/>
      <c r="F31" s="17" t="s">
        <v>46</v>
      </c>
      <c r="G31" s="110"/>
      <c r="H31" s="18" t="s">
        <v>19</v>
      </c>
      <c r="I31" s="117"/>
      <c r="J31" s="17" t="s">
        <v>20</v>
      </c>
      <c r="K31" s="10">
        <f t="shared" si="12"/>
        <v>0</v>
      </c>
      <c r="L31" s="10">
        <f t="shared" si="7"/>
        <v>0</v>
      </c>
      <c r="M31" s="122"/>
      <c r="N31" s="79">
        <f t="shared" si="8"/>
        <v>0</v>
      </c>
      <c r="P31" s="1" t="str">
        <f>P28</f>
        <v>介護予防ケア委託連携加算</v>
      </c>
      <c r="Q31" s="86">
        <f>DATE(G31+初期設定!$G$3-1,I31,1)</f>
        <v>43070</v>
      </c>
      <c r="R31" s="1" t="str">
        <f>IFERROR(INDEX(単位表!$C:$Z,MATCH(C$24,単位表!$B:$B,0),MATCH(Q31,単位表!$C$2:$Z$2,1)),"")</f>
        <v/>
      </c>
      <c r="S31" s="1" t="str">
        <f>IFERROR(INDEX(単位表!$C:$Z,MATCH(P$26,単位表!$B:$B,0),MATCH(Q31,単位表!$C$2:$Z$2,1)),"")</f>
        <v/>
      </c>
      <c r="T31" s="1" t="str">
        <f>IFERROR(INDEX(単位表!$C:$Z,MATCH(P$28,単位表!$B:$B,0),MATCH(Q31,単位表!$C$2:$Z$2,1)),"")</f>
        <v/>
      </c>
      <c r="U31" s="69">
        <f>IFERROR(INDEX(初期設定!$O$3:$Z$3,MATCH(Q31,初期設定!$O$2:$Z$2,1)),0)</f>
        <v>0</v>
      </c>
      <c r="V31" s="1">
        <f t="shared" si="9"/>
        <v>0</v>
      </c>
      <c r="W31" s="1">
        <f t="shared" si="10"/>
        <v>0</v>
      </c>
    </row>
    <row r="32" spans="2:23" ht="19.5" customHeight="1">
      <c r="B32" s="142"/>
      <c r="C32" s="130" t="s">
        <v>106</v>
      </c>
      <c r="D32" s="130"/>
      <c r="E32" s="130"/>
      <c r="F32" s="21" t="s">
        <v>46</v>
      </c>
      <c r="G32" s="107"/>
      <c r="H32" s="22" t="s">
        <v>19</v>
      </c>
      <c r="I32" s="114"/>
      <c r="J32" s="23" t="s">
        <v>20</v>
      </c>
      <c r="K32" s="24">
        <f t="shared" ref="K32:K33" si="13">IF(R32="Error","Error",SUM(R32)*10)</f>
        <v>0</v>
      </c>
      <c r="L32" s="24">
        <f t="shared" si="7"/>
        <v>0</v>
      </c>
      <c r="M32" s="120"/>
      <c r="N32" s="77">
        <f t="shared" si="8"/>
        <v>0</v>
      </c>
      <c r="P32" s="1" t="str">
        <f>C32</f>
        <v>介護予防ｹｱﾈｼﾞﾒﾝﾄＢ</v>
      </c>
      <c r="Q32" s="86">
        <f>DATE(G32+初期設定!$G$3-1,I32,1)</f>
        <v>43070</v>
      </c>
      <c r="R32" s="1" t="str">
        <f>IFERROR(INDEX(単位表!$C:$Z,MATCH(C$32,単位表!$B:$B,0),MATCH(Q32,単位表!$C$2:$Z$2,1)),"")</f>
        <v/>
      </c>
      <c r="S32" s="87"/>
      <c r="T32" s="87"/>
      <c r="U32" s="69">
        <f>IFERROR(INDEX(初期設定!$O$3:$Z$3,MATCH(Q32,初期設定!$O$2:$Z$2,1)),0)</f>
        <v>0</v>
      </c>
      <c r="V32" s="1">
        <f t="shared" si="9"/>
        <v>0</v>
      </c>
      <c r="W32" s="1">
        <f t="shared" si="10"/>
        <v>0</v>
      </c>
    </row>
    <row r="33" spans="2:23" ht="19.5" customHeight="1">
      <c r="B33" s="142"/>
      <c r="C33" s="130"/>
      <c r="D33" s="130"/>
      <c r="E33" s="130"/>
      <c r="F33" s="17" t="s">
        <v>46</v>
      </c>
      <c r="G33" s="110"/>
      <c r="H33" s="18" t="s">
        <v>19</v>
      </c>
      <c r="I33" s="117"/>
      <c r="J33" s="17" t="s">
        <v>20</v>
      </c>
      <c r="K33" s="52">
        <f t="shared" si="13"/>
        <v>0</v>
      </c>
      <c r="L33" s="72">
        <f t="shared" si="7"/>
        <v>0</v>
      </c>
      <c r="M33" s="122"/>
      <c r="N33" s="79">
        <f t="shared" si="8"/>
        <v>0</v>
      </c>
      <c r="Q33" s="86">
        <f>DATE(G33+初期設定!$G$3-1,I33,1)</f>
        <v>43070</v>
      </c>
      <c r="R33" s="1" t="str">
        <f>IFERROR(INDEX(単位表!$C:$Z,MATCH(C$32,単位表!$B:$B,0),MATCH(Q33,単位表!$C$2:$Z$2,1)),"")</f>
        <v/>
      </c>
      <c r="S33" s="87"/>
      <c r="T33" s="87"/>
      <c r="U33" s="69">
        <f>IFERROR(INDEX(初期設定!$O$3:$Z$3,MATCH(Q33,初期設定!$O$2:$Z$2,1)),0)</f>
        <v>0</v>
      </c>
      <c r="V33" s="1">
        <f t="shared" si="9"/>
        <v>0</v>
      </c>
      <c r="W33" s="1">
        <f t="shared" si="10"/>
        <v>0</v>
      </c>
    </row>
    <row r="34" spans="2:23" ht="19.5" customHeight="1">
      <c r="B34" s="142"/>
      <c r="C34" s="129" t="s">
        <v>82</v>
      </c>
      <c r="D34" s="130"/>
      <c r="E34" s="130"/>
      <c r="F34" s="21" t="s">
        <v>46</v>
      </c>
      <c r="G34" s="107"/>
      <c r="H34" s="22" t="s">
        <v>19</v>
      </c>
      <c r="I34" s="114"/>
      <c r="J34" s="23" t="s">
        <v>20</v>
      </c>
      <c r="K34" s="24">
        <f t="shared" ref="K34:K35" si="14">IF(R34="Error","Error",SUM(R34:T34)*10)</f>
        <v>0</v>
      </c>
      <c r="L34" s="24">
        <f t="shared" si="7"/>
        <v>0</v>
      </c>
      <c r="M34" s="120"/>
      <c r="N34" s="77">
        <f t="shared" si="8"/>
        <v>0</v>
      </c>
      <c r="P34" s="1" t="str">
        <f>単位表!B24</f>
        <v>介護予防ケア初回加算Ｂ</v>
      </c>
      <c r="Q34" s="86">
        <f>DATE(G34+初期設定!$G$3-1,I34,1)</f>
        <v>43070</v>
      </c>
      <c r="R34" s="1" t="str">
        <f>IFERROR(INDEX(単位表!$C:$Z,MATCH(C$32,単位表!$B:$B,0),MATCH(Q34,単位表!$C$2:$Z$2,1)),"")</f>
        <v/>
      </c>
      <c r="S34" s="1" t="str">
        <f>IFERROR(INDEX(単位表!$C:$Z,MATCH(P$34,単位表!$B:$B,0),MATCH(Q34,単位表!$C$2:$Z$2,1)),"")</f>
        <v/>
      </c>
      <c r="T34" s="87"/>
      <c r="U34" s="69">
        <f>IFERROR(INDEX(初期設定!$O$3:$Z$3,MATCH(Q34,初期設定!$O$2:$Z$2,1)),0)</f>
        <v>0</v>
      </c>
      <c r="V34" s="1">
        <f t="shared" si="9"/>
        <v>0</v>
      </c>
      <c r="W34" s="1">
        <f t="shared" si="10"/>
        <v>0</v>
      </c>
    </row>
    <row r="35" spans="2:23" ht="19.5" customHeight="1" thickBot="1">
      <c r="B35" s="143"/>
      <c r="C35" s="144"/>
      <c r="D35" s="144"/>
      <c r="E35" s="144"/>
      <c r="F35" s="67" t="s">
        <v>46</v>
      </c>
      <c r="G35" s="111"/>
      <c r="H35" s="68" t="s">
        <v>19</v>
      </c>
      <c r="I35" s="104"/>
      <c r="J35" s="67" t="s">
        <v>20</v>
      </c>
      <c r="K35" s="72">
        <f t="shared" si="14"/>
        <v>0</v>
      </c>
      <c r="L35" s="72">
        <f t="shared" si="7"/>
        <v>0</v>
      </c>
      <c r="M35" s="124"/>
      <c r="N35" s="81">
        <f t="shared" si="8"/>
        <v>0</v>
      </c>
      <c r="Q35" s="86">
        <f>DATE(G35+初期設定!$G$3-1,I35,1)</f>
        <v>43070</v>
      </c>
      <c r="R35" s="1" t="str">
        <f>IFERROR(INDEX(単位表!$C:$Z,MATCH(C$32,単位表!$B:$B,0),MATCH(Q35,単位表!$C$2:$Z$2,1)),"")</f>
        <v/>
      </c>
      <c r="S35" s="1" t="str">
        <f>IFERROR(INDEX(単位表!$C:$Z,MATCH(P$34,単位表!$B:$B,0),MATCH(Q35,単位表!$C$2:$Z$2,1)),"")</f>
        <v/>
      </c>
      <c r="T35" s="87"/>
      <c r="U35" s="69">
        <f>IFERROR(INDEX(初期設定!$O$3:$Z$3,MATCH(Q35,初期設定!$O$2:$Z$2,1)),0)</f>
        <v>0</v>
      </c>
      <c r="V35" s="1">
        <f t="shared" si="9"/>
        <v>0</v>
      </c>
      <c r="W35" s="1">
        <f t="shared" si="10"/>
        <v>0</v>
      </c>
    </row>
    <row r="36" spans="2:23" ht="19.5" customHeight="1" thickTop="1" thickBot="1">
      <c r="B36" s="133" t="s">
        <v>83</v>
      </c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5"/>
      <c r="N36" s="82">
        <f>SUM(W16:W35)</f>
        <v>90</v>
      </c>
    </row>
    <row r="37" spans="2:23" ht="9.9499999999999993" customHeight="1">
      <c r="J37" s="9"/>
    </row>
    <row r="38" spans="2:23" ht="18.75" customHeight="1">
      <c r="D38" s="145" t="s">
        <v>11</v>
      </c>
      <c r="E38" s="145"/>
      <c r="F38" s="145"/>
      <c r="G38" s="145"/>
      <c r="H38" s="145"/>
      <c r="I38" s="145"/>
      <c r="J38" s="145"/>
      <c r="K38" s="145"/>
      <c r="L38" s="145"/>
      <c r="M38" s="145"/>
    </row>
    <row r="39" spans="2:23" ht="24.95" customHeight="1">
      <c r="D39" s="8" t="s">
        <v>1</v>
      </c>
      <c r="E39" s="157"/>
      <c r="F39" s="158"/>
      <c r="G39" s="158"/>
      <c r="H39" s="158"/>
      <c r="I39" s="158"/>
      <c r="J39" s="158"/>
      <c r="K39" s="158"/>
      <c r="L39" s="158"/>
      <c r="M39" s="159"/>
    </row>
    <row r="40" spans="2:23" ht="24.95" customHeight="1">
      <c r="D40" s="8" t="s">
        <v>2</v>
      </c>
      <c r="E40" s="160"/>
      <c r="F40" s="161"/>
      <c r="G40" s="161"/>
      <c r="H40" s="161"/>
      <c r="I40" s="161"/>
      <c r="J40" s="161"/>
      <c r="K40" s="161" t="s">
        <v>140</v>
      </c>
      <c r="L40" s="161"/>
      <c r="M40" s="162"/>
    </row>
    <row r="41" spans="2:23" ht="24.95" customHeight="1">
      <c r="D41" s="8" t="s">
        <v>3</v>
      </c>
      <c r="E41" s="163" t="s">
        <v>141</v>
      </c>
      <c r="F41" s="164"/>
      <c r="G41" s="164"/>
      <c r="H41" s="164"/>
      <c r="I41" s="164"/>
      <c r="J41" s="164"/>
      <c r="K41" s="131"/>
      <c r="L41" s="132"/>
      <c r="M41" s="125" t="s">
        <v>21</v>
      </c>
      <c r="N41" s="5"/>
    </row>
    <row r="42" spans="2:23" ht="24.95" customHeight="1">
      <c r="D42" s="8" t="s">
        <v>4</v>
      </c>
      <c r="E42" s="136"/>
      <c r="F42" s="137"/>
      <c r="G42" s="137"/>
      <c r="H42" s="137"/>
      <c r="I42" s="137"/>
      <c r="J42" s="137"/>
      <c r="K42" s="137"/>
      <c r="L42" s="137"/>
      <c r="M42" s="138"/>
      <c r="N42" s="6"/>
    </row>
    <row r="43" spans="2:23" ht="15" customHeight="1">
      <c r="D43" s="65" t="s">
        <v>60</v>
      </c>
      <c r="E43" s="165"/>
      <c r="F43" s="166"/>
      <c r="G43" s="166"/>
      <c r="H43" s="166"/>
      <c r="I43" s="166"/>
      <c r="J43" s="166"/>
      <c r="K43" s="166"/>
      <c r="L43" s="166"/>
      <c r="M43" s="167"/>
      <c r="N43" s="7"/>
    </row>
    <row r="44" spans="2:23" ht="30" customHeight="1">
      <c r="D44" s="66" t="s">
        <v>59</v>
      </c>
      <c r="E44" s="155"/>
      <c r="F44" s="155"/>
      <c r="G44" s="155"/>
      <c r="H44" s="155"/>
      <c r="I44" s="155"/>
      <c r="J44" s="155"/>
      <c r="K44" s="155"/>
      <c r="L44" s="155"/>
      <c r="M44" s="156"/>
      <c r="N44" s="126" t="s">
        <v>124</v>
      </c>
    </row>
  </sheetData>
  <mergeCells count="37">
    <mergeCell ref="J6:N6"/>
    <mergeCell ref="B4:J4"/>
    <mergeCell ref="C5:F5"/>
    <mergeCell ref="B16:B23"/>
    <mergeCell ref="C16:E17"/>
    <mergeCell ref="C18:E19"/>
    <mergeCell ref="C22:E23"/>
    <mergeCell ref="C20:E21"/>
    <mergeCell ref="H13:K13"/>
    <mergeCell ref="B12:N12"/>
    <mergeCell ref="J14:K14"/>
    <mergeCell ref="J11:N11"/>
    <mergeCell ref="J10:N10"/>
    <mergeCell ref="J9:N9"/>
    <mergeCell ref="J8:N8"/>
    <mergeCell ref="E44:M44"/>
    <mergeCell ref="E39:M39"/>
    <mergeCell ref="E40:J40"/>
    <mergeCell ref="K40:M40"/>
    <mergeCell ref="E41:J41"/>
    <mergeCell ref="E43:M43"/>
    <mergeCell ref="L1:N1"/>
    <mergeCell ref="C28:E29"/>
    <mergeCell ref="K41:L41"/>
    <mergeCell ref="B36:M36"/>
    <mergeCell ref="E42:M42"/>
    <mergeCell ref="B2:N2"/>
    <mergeCell ref="B24:B35"/>
    <mergeCell ref="C32:E33"/>
    <mergeCell ref="C34:E35"/>
    <mergeCell ref="D38:M38"/>
    <mergeCell ref="C15:E15"/>
    <mergeCell ref="F15:J15"/>
    <mergeCell ref="C24:E25"/>
    <mergeCell ref="C26:E27"/>
    <mergeCell ref="C30:E31"/>
    <mergeCell ref="J7:N7"/>
  </mergeCells>
  <phoneticPr fontId="1"/>
  <conditionalFormatting sqref="F13 M13">
    <cfRule type="cellIs" dxfId="2" priority="18" stopIfTrue="1" operator="between">
      <formula>0</formula>
      <formula>0</formula>
    </cfRule>
  </conditionalFormatting>
  <conditionalFormatting sqref="H13">
    <cfRule type="cellIs" dxfId="1" priority="1" stopIfTrue="1" operator="between">
      <formula>0</formula>
      <formula>0</formula>
    </cfRule>
  </conditionalFormatting>
  <conditionalFormatting sqref="N16:N36">
    <cfRule type="cellIs" dxfId="0" priority="14" stopIfTrue="1" operator="between">
      <formula>0</formula>
      <formula>0</formula>
    </cfRule>
  </conditionalFormatting>
  <dataValidations count="14">
    <dataValidation type="list" allowBlank="1" showInputMessage="1" sqref="E41:J41" xr:uid="{E401CF5C-B944-4242-B9A0-10196976A3E5}">
      <formula1>$AF$1:$AI$1</formula1>
    </dataValidation>
    <dataValidation type="list" allowBlank="1" showInputMessage="1" sqref="K40:M40" xr:uid="{709C6826-842F-4025-ADA8-606C9C294A0A}">
      <formula1>$AA$1:$AC$1</formula1>
    </dataValidation>
    <dataValidation allowBlank="1" showInputMessage="1" sqref="F3 C20:E21 F16:F35" xr:uid="{592A91C3-45F3-4B78-A7DA-AC94CC8815C7}"/>
    <dataValidation type="list" errorStyle="information" allowBlank="1" showInputMessage="1" showErrorMessage="1" error="▼リスト以外の値以外を入れると正常に動作しません。" sqref="C16:E17" xr:uid="{29FB735F-2CFF-498F-97EC-EC29C949A235}">
      <formula1>$Q$6:$W$6</formula1>
    </dataValidation>
    <dataValidation type="list" allowBlank="1" showInputMessage="1" sqref="C5:F5" xr:uid="{2B9F6D15-E345-4805-B42B-A69072AC95FC}">
      <formula1>$R$3:$X$3</formula1>
    </dataValidation>
    <dataValidation type="list" allowBlank="1" showInputMessage="1" sqref="B4:J4" xr:uid="{6EFB53FB-6297-4364-B8F4-88C79C2BFABA}">
      <formula1>$R$4:$X$4</formula1>
    </dataValidation>
    <dataValidation type="list" allowBlank="1" showInputMessage="1" sqref="I3 I16:I35" xr:uid="{DE4CC881-9E0B-4316-BCFB-34D5812F0E2A}">
      <formula1>$R$2:$AD$2</formula1>
    </dataValidation>
    <dataValidation type="list" allowBlank="1" showInputMessage="1" showErrorMessage="1" sqref="G3" xr:uid="{BC285387-9304-416B-BA5A-FC0CC88981CA}">
      <formula1>$Q$10:$Y$10</formula1>
    </dataValidation>
    <dataValidation type="list" allowBlank="1" showInputMessage="1" sqref="G16:G35" xr:uid="{DD2A25C1-55EF-44E9-913A-7C7635AD34B9}">
      <formula1>$Q$10:$Y$10</formula1>
    </dataValidation>
    <dataValidation type="list" allowBlank="1" showInputMessage="1" sqref="L1:N1" xr:uid="{3EF63867-8BF3-425A-B044-27BFEE50F1E3}">
      <formula1>$R$1:$S$1</formula1>
    </dataValidation>
    <dataValidation type="list" errorStyle="information" allowBlank="1" showInputMessage="1" showErrorMessage="1" error="▼リストの選択肢以外では正常に動作しますん。" sqref="C24:E25" xr:uid="{FAFA1E2C-9439-453D-B4A4-E4FF69C6A7FE}">
      <formula1>$Q$7:$V$7</formula1>
    </dataValidation>
    <dataValidation type="list" allowBlank="1" showInputMessage="1" showErrorMessage="1" sqref="C32:E33" xr:uid="{B5A30191-1131-4C6F-ABAF-8CE323D276B0}">
      <formula1>Q$8:$S$8</formula1>
    </dataValidation>
    <dataValidation type="list" allowBlank="1" showInputMessage="1" sqref="N44" xr:uid="{3F5FF41B-3714-4D34-B2AD-84DA1769E577}">
      <formula1>$Q$5:$V$5</formula1>
    </dataValidation>
    <dataValidation type="list" allowBlank="1" showInputMessage="1" sqref="M16:M35" xr:uid="{E78399F4-13AA-46F1-B9A5-32000E227B43}">
      <formula1>$R$2:$BP$2</formula1>
    </dataValidation>
  </dataValidations>
  <printOptions horizontalCentered="1"/>
  <pageMargins left="0.39370078740157483" right="0.39370078740157483" top="0.47244094488188981" bottom="0.19685039370078741" header="0.19685039370078741" footer="0.19685039370078741"/>
  <pageSetup paperSize="9" scale="95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C88D6-092B-4F25-949E-B29E89AFFCF2}">
  <dimension ref="A1:X13"/>
  <sheetViews>
    <sheetView topLeftCell="F1" workbookViewId="0">
      <selection activeCell="N5" sqref="N5"/>
    </sheetView>
  </sheetViews>
  <sheetFormatPr defaultRowHeight="14.25"/>
  <cols>
    <col min="1" max="1" width="5.5" bestFit="1" customWidth="1"/>
    <col min="2" max="2" width="34.875" bestFit="1" customWidth="1"/>
    <col min="3" max="3" width="45.75" bestFit="1" customWidth="1"/>
    <col min="7" max="7" width="23" customWidth="1"/>
    <col min="11" max="11" width="30" bestFit="1" customWidth="1"/>
    <col min="17" max="17" width="9" customWidth="1"/>
  </cols>
  <sheetData>
    <row r="1" spans="1:24">
      <c r="A1" s="32" t="s">
        <v>38</v>
      </c>
      <c r="G1" s="32" t="s">
        <v>71</v>
      </c>
      <c r="K1" t="s">
        <v>129</v>
      </c>
      <c r="N1" t="s">
        <v>107</v>
      </c>
      <c r="Q1" s="96" t="s">
        <v>130</v>
      </c>
    </row>
    <row r="2" spans="1:24">
      <c r="A2" s="31" t="s">
        <v>25</v>
      </c>
      <c r="B2" s="31" t="s">
        <v>44</v>
      </c>
      <c r="C2" s="31" t="s">
        <v>32</v>
      </c>
      <c r="G2" s="56" t="s">
        <v>70</v>
      </c>
      <c r="K2" t="s">
        <v>72</v>
      </c>
      <c r="L2">
        <v>9</v>
      </c>
      <c r="N2" s="99" t="s">
        <v>108</v>
      </c>
      <c r="O2" s="97">
        <v>44287</v>
      </c>
      <c r="P2" s="97">
        <v>46174</v>
      </c>
      <c r="Q2" s="97"/>
      <c r="R2" s="97"/>
      <c r="S2" s="97"/>
      <c r="T2" s="97"/>
      <c r="U2" s="97"/>
      <c r="V2" s="97"/>
      <c r="W2" s="97"/>
      <c r="X2" s="97"/>
    </row>
    <row r="3" spans="1:24">
      <c r="A3" s="35" t="s">
        <v>24</v>
      </c>
      <c r="B3" s="16" t="s">
        <v>29</v>
      </c>
      <c r="C3" s="16" t="s">
        <v>50</v>
      </c>
      <c r="G3" s="16">
        <v>2019</v>
      </c>
      <c r="K3" t="s">
        <v>75</v>
      </c>
      <c r="L3">
        <v>15</v>
      </c>
      <c r="N3" s="56" t="s">
        <v>109</v>
      </c>
      <c r="O3" s="98">
        <v>0</v>
      </c>
      <c r="P3" s="98">
        <v>2.1000000000000001E-2</v>
      </c>
      <c r="Q3" s="98"/>
      <c r="R3" s="98"/>
      <c r="S3" s="98"/>
      <c r="T3" s="98"/>
      <c r="U3" s="98"/>
      <c r="V3" s="98"/>
      <c r="W3" s="98"/>
      <c r="X3" s="98"/>
    </row>
    <row r="4" spans="1:24">
      <c r="A4" s="35" t="s">
        <v>18</v>
      </c>
      <c r="B4" s="16" t="s">
        <v>30</v>
      </c>
      <c r="C4" s="56" t="s">
        <v>51</v>
      </c>
      <c r="K4" t="s">
        <v>73</v>
      </c>
      <c r="L4">
        <v>16</v>
      </c>
      <c r="N4" t="s">
        <v>131</v>
      </c>
    </row>
    <row r="5" spans="1:24">
      <c r="B5" s="16" t="s">
        <v>31</v>
      </c>
      <c r="C5" s="56" t="s">
        <v>52</v>
      </c>
      <c r="K5" t="s">
        <v>74</v>
      </c>
      <c r="L5">
        <v>22</v>
      </c>
    </row>
    <row r="6" spans="1:24">
      <c r="B6" s="16" t="s">
        <v>56</v>
      </c>
      <c r="C6" s="56" t="s">
        <v>53</v>
      </c>
    </row>
    <row r="7" spans="1:24">
      <c r="B7" s="16" t="s">
        <v>54</v>
      </c>
      <c r="C7" s="16"/>
      <c r="K7" t="s">
        <v>76</v>
      </c>
      <c r="L7">
        <v>9</v>
      </c>
    </row>
    <row r="8" spans="1:24">
      <c r="B8" s="16" t="s">
        <v>55</v>
      </c>
      <c r="C8" s="16"/>
      <c r="K8" t="s">
        <v>79</v>
      </c>
      <c r="L8">
        <v>15</v>
      </c>
    </row>
    <row r="9" spans="1:24">
      <c r="K9" t="s">
        <v>77</v>
      </c>
      <c r="L9">
        <v>16</v>
      </c>
    </row>
    <row r="10" spans="1:24">
      <c r="K10" t="s">
        <v>78</v>
      </c>
      <c r="L10">
        <v>22</v>
      </c>
    </row>
    <row r="12" spans="1:24">
      <c r="K12" t="s">
        <v>80</v>
      </c>
      <c r="L12">
        <v>8</v>
      </c>
    </row>
    <row r="13" spans="1:24">
      <c r="K13" t="s">
        <v>81</v>
      </c>
      <c r="L13">
        <v>14</v>
      </c>
    </row>
  </sheetData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8552D-CF14-4D12-988D-C4D2D82877A9}">
  <dimension ref="A1:O24"/>
  <sheetViews>
    <sheetView workbookViewId="0">
      <selection activeCell="D2" sqref="D2"/>
    </sheetView>
  </sheetViews>
  <sheetFormatPr defaultRowHeight="14.25"/>
  <cols>
    <col min="1" max="1" width="5.5" bestFit="1" customWidth="1"/>
    <col min="2" max="2" width="28.125" customWidth="1"/>
  </cols>
  <sheetData>
    <row r="1" spans="1:15">
      <c r="A1" t="s">
        <v>132</v>
      </c>
      <c r="D1" s="96" t="s">
        <v>136</v>
      </c>
      <c r="H1" s="84"/>
    </row>
    <row r="2" spans="1:15">
      <c r="A2" s="16" t="s">
        <v>101</v>
      </c>
      <c r="B2" s="16" t="s">
        <v>86</v>
      </c>
      <c r="C2" s="97">
        <v>44287</v>
      </c>
      <c r="D2" s="97">
        <v>44470</v>
      </c>
      <c r="E2" s="97">
        <v>45383</v>
      </c>
      <c r="F2" s="97">
        <v>45748</v>
      </c>
      <c r="G2" s="97">
        <v>46174</v>
      </c>
      <c r="H2" s="16"/>
      <c r="I2" s="16"/>
      <c r="J2" s="16"/>
      <c r="K2" s="16"/>
      <c r="L2" s="16"/>
      <c r="M2" s="16"/>
      <c r="N2" s="16"/>
      <c r="O2" s="16"/>
    </row>
    <row r="3" spans="1:15">
      <c r="A3" s="16" t="s">
        <v>94</v>
      </c>
      <c r="B3" s="16" t="s">
        <v>64</v>
      </c>
      <c r="C3" s="100" t="s">
        <v>91</v>
      </c>
      <c r="D3" s="100" t="s">
        <v>91</v>
      </c>
      <c r="E3" s="16">
        <v>442</v>
      </c>
      <c r="F3" s="16">
        <v>442</v>
      </c>
      <c r="G3" s="16">
        <v>442</v>
      </c>
      <c r="H3" s="16"/>
      <c r="I3" s="16"/>
      <c r="J3" s="16"/>
      <c r="K3" s="16"/>
      <c r="L3" s="16"/>
      <c r="M3" s="16"/>
      <c r="N3" s="16"/>
      <c r="O3" s="16"/>
    </row>
    <row r="4" spans="1:15">
      <c r="A4" s="16" t="s">
        <v>94</v>
      </c>
      <c r="B4" s="16" t="s">
        <v>90</v>
      </c>
      <c r="C4" s="100" t="s">
        <v>91</v>
      </c>
      <c r="D4" s="100" t="s">
        <v>91</v>
      </c>
      <c r="E4" s="16">
        <v>438</v>
      </c>
      <c r="F4" s="16">
        <v>438</v>
      </c>
      <c r="G4" s="16">
        <v>438</v>
      </c>
      <c r="H4" s="16"/>
      <c r="I4" s="16"/>
      <c r="J4" s="16"/>
      <c r="K4" s="16"/>
      <c r="L4" s="16"/>
      <c r="M4" s="16"/>
      <c r="N4" s="16"/>
      <c r="O4" s="16"/>
    </row>
    <row r="5" spans="1:15">
      <c r="A5" s="16" t="s">
        <v>94</v>
      </c>
      <c r="B5" s="16" t="s">
        <v>92</v>
      </c>
      <c r="C5" s="100" t="s">
        <v>91</v>
      </c>
      <c r="D5" s="100" t="s">
        <v>91</v>
      </c>
      <c r="E5" s="100" t="s">
        <v>91</v>
      </c>
      <c r="F5" s="16">
        <v>438</v>
      </c>
      <c r="G5" s="16">
        <v>438</v>
      </c>
      <c r="H5" s="16"/>
      <c r="I5" s="16"/>
      <c r="J5" s="16"/>
      <c r="K5" s="16"/>
      <c r="L5" s="16"/>
      <c r="M5" s="16"/>
      <c r="N5" s="16"/>
      <c r="O5" s="16"/>
    </row>
    <row r="6" spans="1:15">
      <c r="A6" s="16" t="s">
        <v>94</v>
      </c>
      <c r="B6" s="16" t="s">
        <v>93</v>
      </c>
      <c r="C6" s="100" t="s">
        <v>91</v>
      </c>
      <c r="D6" s="100" t="s">
        <v>91</v>
      </c>
      <c r="E6" s="100" t="s">
        <v>91</v>
      </c>
      <c r="F6" s="16">
        <v>434</v>
      </c>
      <c r="G6" s="16">
        <v>434</v>
      </c>
      <c r="H6" s="16"/>
      <c r="I6" s="16"/>
      <c r="J6" s="16"/>
      <c r="K6" s="16"/>
      <c r="L6" s="16"/>
      <c r="M6" s="16"/>
      <c r="N6" s="16"/>
      <c r="O6" s="16"/>
    </row>
    <row r="7" spans="1:15">
      <c r="A7" s="16" t="s">
        <v>94</v>
      </c>
      <c r="B7" s="16" t="s">
        <v>89</v>
      </c>
      <c r="C7" s="100">
        <v>439</v>
      </c>
      <c r="D7" s="100">
        <v>438</v>
      </c>
      <c r="E7" s="100" t="s">
        <v>91</v>
      </c>
      <c r="F7" s="100" t="s">
        <v>91</v>
      </c>
      <c r="G7" s="100" t="s">
        <v>91</v>
      </c>
      <c r="H7" s="16"/>
      <c r="I7" s="16"/>
      <c r="J7" s="16"/>
      <c r="K7" s="16"/>
      <c r="L7" s="16"/>
      <c r="M7" s="16"/>
      <c r="N7" s="16"/>
      <c r="O7" s="16"/>
    </row>
    <row r="8" spans="1:15" s="85" customFormat="1">
      <c r="A8" s="56" t="s">
        <v>135</v>
      </c>
      <c r="B8" s="56"/>
      <c r="C8" s="101"/>
      <c r="D8" s="101"/>
      <c r="E8" s="101"/>
      <c r="F8" s="101"/>
      <c r="G8" s="101"/>
      <c r="H8" s="56"/>
      <c r="I8" s="56"/>
      <c r="J8" s="56"/>
      <c r="K8" s="56"/>
      <c r="L8" s="56"/>
      <c r="M8" s="56"/>
      <c r="N8" s="56"/>
      <c r="O8" s="56"/>
    </row>
    <row r="9" spans="1:15">
      <c r="A9" s="16" t="s">
        <v>95</v>
      </c>
      <c r="B9" s="16" t="s">
        <v>87</v>
      </c>
      <c r="C9" s="16">
        <v>300</v>
      </c>
      <c r="D9" s="16">
        <v>300</v>
      </c>
      <c r="E9" s="16">
        <v>300</v>
      </c>
      <c r="F9" s="16">
        <v>300</v>
      </c>
      <c r="G9" s="16">
        <v>300</v>
      </c>
      <c r="H9" s="16"/>
      <c r="I9" s="16"/>
      <c r="J9" s="16"/>
      <c r="K9" s="16"/>
      <c r="L9" s="16"/>
      <c r="M9" s="16"/>
      <c r="N9" s="16"/>
      <c r="O9" s="16"/>
    </row>
    <row r="10" spans="1:15">
      <c r="A10" s="16" t="s">
        <v>95</v>
      </c>
      <c r="B10" s="16" t="s">
        <v>88</v>
      </c>
      <c r="C10" s="16">
        <v>300</v>
      </c>
      <c r="D10" s="16">
        <v>300</v>
      </c>
      <c r="E10" s="16">
        <v>300</v>
      </c>
      <c r="F10" s="16">
        <v>300</v>
      </c>
      <c r="G10" s="16">
        <v>300</v>
      </c>
      <c r="H10" s="16"/>
      <c r="I10" s="16"/>
      <c r="J10" s="16"/>
      <c r="K10" s="16"/>
      <c r="L10" s="16"/>
      <c r="M10" s="16"/>
      <c r="N10" s="16"/>
      <c r="O10" s="16"/>
    </row>
    <row r="12" spans="1:15">
      <c r="A12" t="s">
        <v>133</v>
      </c>
    </row>
    <row r="13" spans="1:15">
      <c r="A13" s="16" t="s">
        <v>94</v>
      </c>
      <c r="B13" s="16" t="s">
        <v>105</v>
      </c>
      <c r="C13" s="16">
        <v>439</v>
      </c>
      <c r="D13" s="16">
        <v>438</v>
      </c>
      <c r="E13" s="16">
        <v>442</v>
      </c>
      <c r="F13" s="16">
        <v>442</v>
      </c>
      <c r="G13" s="16">
        <v>442</v>
      </c>
      <c r="H13" s="16"/>
      <c r="I13" s="16"/>
      <c r="J13" s="16"/>
      <c r="K13" s="16"/>
      <c r="L13" s="16"/>
      <c r="M13" s="16"/>
      <c r="N13" s="16"/>
      <c r="O13" s="16"/>
    </row>
    <row r="14" spans="1:15">
      <c r="A14" s="16" t="s">
        <v>94</v>
      </c>
      <c r="B14" s="16" t="s">
        <v>103</v>
      </c>
      <c r="C14" s="100" t="s">
        <v>91</v>
      </c>
      <c r="D14" s="100" t="s">
        <v>91</v>
      </c>
      <c r="E14" s="16">
        <v>438</v>
      </c>
      <c r="F14" s="16">
        <v>438</v>
      </c>
      <c r="G14" s="16">
        <v>438</v>
      </c>
      <c r="H14" s="16"/>
      <c r="I14" s="16"/>
      <c r="J14" s="16"/>
      <c r="K14" s="16"/>
      <c r="L14" s="16"/>
      <c r="M14" s="16"/>
      <c r="N14" s="16"/>
      <c r="O14" s="16"/>
    </row>
    <row r="15" spans="1:15">
      <c r="A15" s="16" t="s">
        <v>94</v>
      </c>
      <c r="B15" s="16" t="s">
        <v>102</v>
      </c>
      <c r="C15" s="100" t="s">
        <v>91</v>
      </c>
      <c r="D15" s="100" t="s">
        <v>91</v>
      </c>
      <c r="E15" s="16">
        <v>438</v>
      </c>
      <c r="F15" s="16">
        <v>438</v>
      </c>
      <c r="G15" s="16">
        <v>438</v>
      </c>
      <c r="H15" s="16"/>
      <c r="I15" s="16"/>
      <c r="J15" s="16"/>
      <c r="K15" s="16"/>
      <c r="L15" s="16"/>
      <c r="M15" s="16"/>
      <c r="N15" s="16"/>
      <c r="O15" s="16"/>
    </row>
    <row r="16" spans="1:15">
      <c r="A16" s="16" t="s">
        <v>94</v>
      </c>
      <c r="B16" s="16" t="s">
        <v>96</v>
      </c>
      <c r="C16" s="100" t="s">
        <v>91</v>
      </c>
      <c r="D16" s="100" t="s">
        <v>91</v>
      </c>
      <c r="E16" s="16">
        <v>434</v>
      </c>
      <c r="F16" s="16">
        <v>434</v>
      </c>
      <c r="G16" s="16">
        <v>434</v>
      </c>
      <c r="H16" s="16"/>
      <c r="I16" s="16"/>
      <c r="J16" s="16"/>
      <c r="K16" s="16"/>
      <c r="L16" s="16"/>
      <c r="M16" s="16"/>
      <c r="N16" s="16"/>
      <c r="O16" s="16"/>
    </row>
    <row r="17" spans="1:15" s="85" customFormat="1">
      <c r="A17" s="56" t="s">
        <v>135</v>
      </c>
      <c r="B17" s="56"/>
      <c r="C17" s="101"/>
      <c r="D17" s="101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</row>
    <row r="18" spans="1:15">
      <c r="A18" s="16" t="s">
        <v>95</v>
      </c>
      <c r="B18" s="16" t="s">
        <v>97</v>
      </c>
      <c r="C18" s="16">
        <v>300</v>
      </c>
      <c r="D18" s="16">
        <v>300</v>
      </c>
      <c r="E18" s="16">
        <v>300</v>
      </c>
      <c r="F18" s="16">
        <v>300</v>
      </c>
      <c r="G18" s="16">
        <v>300</v>
      </c>
      <c r="H18" s="16"/>
      <c r="I18" s="16"/>
      <c r="J18" s="16"/>
      <c r="K18" s="16"/>
      <c r="L18" s="16"/>
      <c r="M18" s="16"/>
      <c r="N18" s="16"/>
      <c r="O18" s="16"/>
    </row>
    <row r="19" spans="1:15">
      <c r="A19" s="16" t="s">
        <v>95</v>
      </c>
      <c r="B19" s="16" t="s">
        <v>98</v>
      </c>
      <c r="C19" s="16">
        <v>300</v>
      </c>
      <c r="D19" s="16">
        <v>300</v>
      </c>
      <c r="E19" s="16">
        <v>300</v>
      </c>
      <c r="F19" s="16">
        <v>300</v>
      </c>
      <c r="G19" s="16">
        <v>300</v>
      </c>
      <c r="H19" s="16"/>
      <c r="I19" s="16"/>
      <c r="J19" s="16"/>
      <c r="K19" s="16"/>
      <c r="L19" s="16"/>
      <c r="M19" s="16"/>
      <c r="N19" s="16"/>
      <c r="O19" s="16"/>
    </row>
    <row r="21" spans="1:15">
      <c r="A21" t="s">
        <v>134</v>
      </c>
    </row>
    <row r="22" spans="1:15">
      <c r="A22" s="16" t="s">
        <v>94</v>
      </c>
      <c r="B22" s="16" t="s">
        <v>99</v>
      </c>
      <c r="C22" s="100">
        <v>357</v>
      </c>
      <c r="D22" s="100">
        <v>357</v>
      </c>
      <c r="E22" s="16">
        <v>361</v>
      </c>
      <c r="F22" s="16">
        <v>361</v>
      </c>
      <c r="G22" s="16">
        <v>361</v>
      </c>
      <c r="H22" s="16"/>
      <c r="I22" s="16"/>
      <c r="J22" s="16"/>
      <c r="K22" s="16"/>
      <c r="L22" s="16"/>
      <c r="M22" s="16"/>
      <c r="N22" s="16"/>
      <c r="O22" s="16"/>
    </row>
    <row r="23" spans="1:15" s="85" customFormat="1">
      <c r="A23" s="56" t="s">
        <v>135</v>
      </c>
      <c r="B23" s="56"/>
      <c r="C23" s="101"/>
      <c r="D23" s="101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</row>
    <row r="24" spans="1:15">
      <c r="A24" s="16" t="s">
        <v>95</v>
      </c>
      <c r="B24" s="16" t="s">
        <v>100</v>
      </c>
      <c r="C24" s="16">
        <v>300</v>
      </c>
      <c r="D24" s="16">
        <v>300</v>
      </c>
      <c r="E24" s="16">
        <v>300</v>
      </c>
      <c r="F24" s="16">
        <v>300</v>
      </c>
      <c r="G24" s="16">
        <v>300</v>
      </c>
      <c r="H24" s="16"/>
      <c r="I24" s="16"/>
      <c r="J24" s="16"/>
      <c r="K24" s="16"/>
      <c r="L24" s="16"/>
      <c r="M24" s="16"/>
      <c r="N24" s="16"/>
      <c r="O24" s="16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【記入例】請求書</vt:lpstr>
      <vt:lpstr>請求書</vt:lpstr>
      <vt:lpstr>初期設定</vt:lpstr>
      <vt:lpstr>単位表</vt:lpstr>
      <vt:lpstr>【記入例】請求書!Print_Area</vt:lpstr>
      <vt:lpstr>請求書!Print_Area</vt:lpstr>
    </vt:vector>
  </TitlesOfParts>
  <Company>伊勢市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保健センター</dc:creator>
  <cp:lastModifiedBy>田尻　優子　（相談支援課）</cp:lastModifiedBy>
  <cp:lastPrinted>2026-06-25T03:01:50Z</cp:lastPrinted>
  <dcterms:created xsi:type="dcterms:W3CDTF">1999-06-09T06:55:29Z</dcterms:created>
  <dcterms:modified xsi:type="dcterms:W3CDTF">2026-06-26T07:26:45Z</dcterms:modified>
</cp:coreProperties>
</file>